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. Бюджетный департамент\2 Бюджет на 2025 год\материалы по приказу 162-н\19 Расчет расходов на оплату труда с начислениями работников бюджетной сферы\"/>
    </mc:Choice>
  </mc:AlternateContent>
  <xr:revisionPtr revIDLastSave="0" documentId="8_{FD614A2F-9841-4B34-8ED1-9C65783537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№ 19" sheetId="15" r:id="rId1"/>
    <sheet name="Форма № 19 (2) Прирост" sheetId="16" r:id="rId2"/>
  </sheets>
  <definedNames>
    <definedName name="_xlnm.Print_Titles" localSheetId="0">'Форма № 19'!$A:$A,'Форма № 19'!$3:$6</definedName>
    <definedName name="_xlnm.Print_Titles" localSheetId="1">'Форма № 19 (2) Прирост'!$A:$A,'Форма № 19 (2) Прирост'!$3:$5</definedName>
    <definedName name="_xlnm.Print_Area" localSheetId="0">'Форма № 19'!$A$1:$AC$35</definedName>
    <definedName name="_xlnm.Print_Area" localSheetId="1">'Форма № 19 (2) Прирост'!$A$1:$G$26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2" i="15" l="1"/>
  <c r="AC30" i="15" l="1"/>
  <c r="F15" i="15" l="1"/>
  <c r="J15" i="15" s="1"/>
  <c r="W13" i="15" l="1"/>
  <c r="V13" i="15"/>
  <c r="T13" i="15"/>
  <c r="I13" i="15"/>
  <c r="G13" i="15"/>
  <c r="E13" i="15"/>
  <c r="B13" i="15"/>
  <c r="G26" i="15" l="1"/>
  <c r="C19" i="16" l="1"/>
  <c r="C18" i="16"/>
  <c r="Q24" i="15" l="1"/>
  <c r="Q23" i="15"/>
  <c r="S23" i="15" l="1"/>
  <c r="B18" i="16"/>
  <c r="D18" i="16" s="1"/>
  <c r="S24" i="15"/>
  <c r="U24" i="15" s="1"/>
  <c r="B19" i="16"/>
  <c r="D19" i="16" s="1"/>
  <c r="D24" i="15"/>
  <c r="F24" i="15" s="1"/>
  <c r="J24" i="15" s="1"/>
  <c r="D23" i="15"/>
  <c r="F23" i="15" s="1"/>
  <c r="J23" i="15" s="1"/>
  <c r="X24" i="15" l="1"/>
  <c r="X23" i="15"/>
  <c r="D22" i="15"/>
  <c r="D21" i="15"/>
  <c r="F21" i="15" s="1"/>
  <c r="J21" i="15" s="1"/>
  <c r="D20" i="15"/>
  <c r="D17" i="15"/>
  <c r="D14" i="15"/>
  <c r="F18" i="16" l="1"/>
  <c r="G18" i="16" s="1"/>
  <c r="Y23" i="15"/>
  <c r="Z23" i="15"/>
  <c r="K23" i="15"/>
  <c r="L23" i="15"/>
  <c r="M23" i="15" s="1"/>
  <c r="F19" i="16"/>
  <c r="G19" i="16" s="1"/>
  <c r="Z24" i="15"/>
  <c r="Y24" i="15"/>
  <c r="K24" i="15"/>
  <c r="L24" i="15"/>
  <c r="M24" i="15" s="1"/>
  <c r="K33" i="15"/>
  <c r="AA32" i="15" l="1"/>
  <c r="AA33" i="15"/>
  <c r="AA30" i="15"/>
  <c r="Z32" i="15"/>
  <c r="Z33" i="15"/>
  <c r="AB32" i="15" l="1"/>
  <c r="AB33" i="15"/>
  <c r="T34" i="15" l="1"/>
  <c r="R19" i="15" l="1"/>
  <c r="B19" i="15" l="1"/>
  <c r="B25" i="15" l="1"/>
  <c r="E19" i="15" l="1"/>
  <c r="C16" i="16" l="1"/>
  <c r="C17" i="16"/>
  <c r="C15" i="16"/>
  <c r="C10" i="16"/>
  <c r="C11" i="16"/>
  <c r="C12" i="16"/>
  <c r="C13" i="16"/>
  <c r="B10" i="16"/>
  <c r="B11" i="16"/>
  <c r="B13" i="16"/>
  <c r="B7" i="16"/>
  <c r="B6" i="16"/>
  <c r="Q22" i="15"/>
  <c r="B17" i="16" s="1"/>
  <c r="Q21" i="15"/>
  <c r="B16" i="16" s="1"/>
  <c r="Q20" i="15"/>
  <c r="B15" i="16" s="1"/>
  <c r="Q17" i="15"/>
  <c r="B12" i="16" s="1"/>
  <c r="Q14" i="15"/>
  <c r="B9" i="16" s="1"/>
  <c r="H34" i="15" l="1"/>
  <c r="N34" i="15" l="1"/>
  <c r="L34" i="15"/>
  <c r="E24" i="16" l="1"/>
  <c r="D17" i="16" l="1"/>
  <c r="D16" i="16"/>
  <c r="D15" i="16"/>
  <c r="C14" i="16"/>
  <c r="D13" i="16"/>
  <c r="D12" i="16"/>
  <c r="D11" i="16"/>
  <c r="D10" i="16"/>
  <c r="D14" i="16" l="1"/>
  <c r="Q33" i="15" l="1"/>
  <c r="Q32" i="15"/>
  <c r="AC34" i="15" l="1"/>
  <c r="C22" i="16" l="1"/>
  <c r="K32" i="15"/>
  <c r="K30" i="15"/>
  <c r="Q30" i="15" l="1"/>
  <c r="Z30" i="15" l="1"/>
  <c r="AB31" i="15"/>
  <c r="AB30" i="15"/>
  <c r="AB34" i="15" s="1"/>
  <c r="W34" i="15"/>
  <c r="F23" i="16" s="1"/>
  <c r="X32" i="15"/>
  <c r="X33" i="15"/>
  <c r="X30" i="15"/>
  <c r="U34" i="15" l="1"/>
  <c r="F22" i="16" s="1"/>
  <c r="G22" i="16" s="1"/>
  <c r="G23" i="16"/>
  <c r="Z31" i="15"/>
  <c r="Z34" i="15" s="1"/>
  <c r="F22" i="15"/>
  <c r="F20" i="15"/>
  <c r="F16" i="15"/>
  <c r="J16" i="15" s="1"/>
  <c r="F17" i="15"/>
  <c r="F18" i="15"/>
  <c r="J18" i="15" s="1"/>
  <c r="F14" i="15"/>
  <c r="H17" i="15" l="1"/>
  <c r="J17" i="15"/>
  <c r="H20" i="15"/>
  <c r="J20" i="15"/>
  <c r="H22" i="15"/>
  <c r="J22" i="15"/>
  <c r="M22" i="15" s="1"/>
  <c r="H14" i="15"/>
  <c r="F13" i="15"/>
  <c r="H15" i="15"/>
  <c r="F19" i="15"/>
  <c r="H18" i="15"/>
  <c r="J14" i="15"/>
  <c r="J19" i="15" l="1"/>
  <c r="H19" i="15"/>
  <c r="H13" i="15"/>
  <c r="L22" i="15"/>
  <c r="K22" i="15"/>
  <c r="K16" i="15" l="1"/>
  <c r="L16" i="15"/>
  <c r="M16" i="15" s="1"/>
  <c r="M17" i="15"/>
  <c r="K17" i="15"/>
  <c r="L17" i="15"/>
  <c r="K14" i="15"/>
  <c r="L14" i="15"/>
  <c r="M14" i="15" s="1"/>
  <c r="L18" i="15"/>
  <c r="M18" i="15"/>
  <c r="K18" i="15"/>
  <c r="M21" i="15"/>
  <c r="K21" i="15"/>
  <c r="L21" i="15"/>
  <c r="M20" i="15"/>
  <c r="K20" i="15"/>
  <c r="L20" i="15"/>
  <c r="L15" i="15"/>
  <c r="M15" i="15" s="1"/>
  <c r="K15" i="15"/>
  <c r="K13" i="15" l="1"/>
  <c r="L13" i="15"/>
  <c r="P32" i="15" l="1"/>
  <c r="P33" i="15"/>
  <c r="P30" i="15"/>
  <c r="O34" i="15"/>
  <c r="D32" i="15"/>
  <c r="C32" i="15" s="1"/>
  <c r="D33" i="15"/>
  <c r="C33" i="15" s="1"/>
  <c r="D30" i="15"/>
  <c r="C30" i="15" s="1"/>
  <c r="S21" i="15" l="1"/>
  <c r="X21" i="15" s="1"/>
  <c r="F16" i="16" s="1"/>
  <c r="S22" i="15"/>
  <c r="S20" i="15"/>
  <c r="U20" i="15" s="1"/>
  <c r="S15" i="15"/>
  <c r="S16" i="15"/>
  <c r="X16" i="15" s="1"/>
  <c r="F11" i="16" s="1"/>
  <c r="S17" i="15"/>
  <c r="S18" i="15"/>
  <c r="U18" i="15" s="1"/>
  <c r="K19" i="15"/>
  <c r="K25" i="15" s="1"/>
  <c r="L19" i="15"/>
  <c r="L25" i="15" s="1"/>
  <c r="M19" i="15"/>
  <c r="N19" i="15"/>
  <c r="O19" i="15"/>
  <c r="H25" i="15"/>
  <c r="J13" i="15"/>
  <c r="X17" i="15" l="1"/>
  <c r="F12" i="16" s="1"/>
  <c r="G12" i="16" s="1"/>
  <c r="U17" i="15"/>
  <c r="X22" i="15"/>
  <c r="Y22" i="15" s="1"/>
  <c r="U22" i="15"/>
  <c r="U19" i="15" s="1"/>
  <c r="X15" i="15"/>
  <c r="F10" i="16" s="1"/>
  <c r="G10" i="16" s="1"/>
  <c r="U15" i="15"/>
  <c r="S19" i="15"/>
  <c r="G16" i="16"/>
  <c r="G11" i="16"/>
  <c r="X18" i="15"/>
  <c r="X20" i="15"/>
  <c r="J25" i="15"/>
  <c r="F25" i="15"/>
  <c r="E25" i="15"/>
  <c r="Y16" i="15"/>
  <c r="Z16" i="15"/>
  <c r="Y17" i="15"/>
  <c r="Z21" i="15"/>
  <c r="Y21" i="15"/>
  <c r="F17" i="16" l="1"/>
  <c r="Z22" i="15"/>
  <c r="Z17" i="15"/>
  <c r="X19" i="15"/>
  <c r="Y15" i="15"/>
  <c r="Z15" i="15"/>
  <c r="G17" i="16"/>
  <c r="Y18" i="15"/>
  <c r="F13" i="16"/>
  <c r="Z20" i="15"/>
  <c r="Z19" i="15" s="1"/>
  <c r="F15" i="16"/>
  <c r="Y20" i="15"/>
  <c r="Y19" i="15" s="1"/>
  <c r="Z18" i="15"/>
  <c r="G15" i="16" l="1"/>
  <c r="G14" i="16" s="1"/>
  <c r="F14" i="16"/>
  <c r="G13" i="16"/>
  <c r="M13" i="15" l="1"/>
  <c r="M25" i="15" s="1"/>
  <c r="B34" i="15"/>
  <c r="B35" i="15" s="1"/>
  <c r="K31" i="15" l="1"/>
  <c r="K34" i="15" s="1"/>
  <c r="K35" i="15" s="1"/>
  <c r="F34" i="15"/>
  <c r="F35" i="15" l="1"/>
  <c r="D31" i="15" l="1"/>
  <c r="C31" i="15" s="1"/>
  <c r="E34" i="15"/>
  <c r="E35" i="15" s="1"/>
  <c r="D34" i="15" l="1"/>
  <c r="C34" i="15" s="1"/>
  <c r="R34" i="15"/>
  <c r="S14" i="15" l="1"/>
  <c r="S13" i="15" s="1"/>
  <c r="S25" i="15" s="1"/>
  <c r="R13" i="15"/>
  <c r="R25" i="15" s="1"/>
  <c r="C9" i="16"/>
  <c r="D9" i="16" s="1"/>
  <c r="D8" i="16" s="1"/>
  <c r="D20" i="16" s="1"/>
  <c r="C8" i="16" l="1"/>
  <c r="C20" i="16" s="1"/>
  <c r="C24" i="16" s="1"/>
  <c r="R35" i="15"/>
  <c r="U14" i="15"/>
  <c r="U13" i="15" s="1"/>
  <c r="U25" i="15" s="1"/>
  <c r="X14" i="15"/>
  <c r="Y14" i="15" l="1"/>
  <c r="Y13" i="15" s="1"/>
  <c r="Y25" i="15" s="1"/>
  <c r="F9" i="16"/>
  <c r="Z14" i="15"/>
  <c r="Z13" i="15" s="1"/>
  <c r="Z25" i="15" s="1"/>
  <c r="X13" i="15"/>
  <c r="X25" i="15" s="1"/>
  <c r="X31" i="15"/>
  <c r="X34" i="15" s="1"/>
  <c r="X35" i="15" s="1"/>
  <c r="Q31" i="15"/>
  <c r="P31" i="15" s="1"/>
  <c r="S34" i="15"/>
  <c r="S35" i="15" l="1"/>
  <c r="Q34" i="15"/>
  <c r="P34" i="15" s="1"/>
  <c r="F8" i="16"/>
  <c r="F20" i="16" s="1"/>
  <c r="G9" i="16"/>
  <c r="G8" i="16" s="1"/>
  <c r="G20" i="16" s="1"/>
  <c r="D24" i="16" l="1"/>
  <c r="AA31" i="15" l="1"/>
  <c r="AA34" i="15" s="1"/>
  <c r="V34" i="15" l="1"/>
  <c r="F21" i="16" s="1"/>
  <c r="F24" i="16" s="1"/>
  <c r="G21" i="16" l="1"/>
  <c r="G24" i="16" s="1"/>
</calcChain>
</file>

<file path=xl/sharedStrings.xml><?xml version="1.0" encoding="utf-8"?>
<sst xmlns="http://schemas.openxmlformats.org/spreadsheetml/2006/main" count="296" uniqueCount="78">
  <si>
    <t>Планируемый для направления на повышение оплаты труда работников бюджетной сферы объем экономии средств за счет реорганизации неэффективных организаций</t>
  </si>
  <si>
    <t>Всего</t>
  </si>
  <si>
    <t>в т.ч. за счет бюджета</t>
  </si>
  <si>
    <t>Всего принято в бюджете</t>
  </si>
  <si>
    <t>x</t>
  </si>
  <si>
    <t xml:space="preserve">Педагогические работники сферы образования 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</si>
  <si>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</si>
  <si>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</si>
  <si>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Педагогические работники дополнительного образования детей</t>
  </si>
  <si>
    <t>Педагогические работники детских домов</t>
  </si>
  <si>
    <t>Средний медицинский персонал</t>
  </si>
  <si>
    <t>Работники учреждений культуры</t>
  </si>
  <si>
    <t>Социальные работники</t>
  </si>
  <si>
    <t>Наименование показателя</t>
  </si>
  <si>
    <t>х</t>
  </si>
  <si>
    <t>Преподаватели и мастера среднего профессионального образования</t>
  </si>
  <si>
    <t>в т.ч. за счет дотации на заработную плату из федерального бюджета</t>
  </si>
  <si>
    <t>Врачи и работники медицинских организаций, имеющие высшее профессиональное образование</t>
  </si>
  <si>
    <t>Младший медицинский персонал (персонал, обеспечивающий предоставление медицинских услуг)</t>
  </si>
  <si>
    <t>Руководители учреждений бюджетной сферы</t>
  </si>
  <si>
    <t>Органы государственной власти субъекта Российской Федерации</t>
  </si>
  <si>
    <t>Органы местного самоуправления</t>
  </si>
  <si>
    <t>Иные категории работников бюджетной сферы</t>
  </si>
  <si>
    <t>ИТОГО по "указным" категориям работников</t>
  </si>
  <si>
    <t>Показатель количества работников, используемый при расчете потребности</t>
  </si>
  <si>
    <t>Показатель количества работников бюджетной сферы, используемый при расчете потребности
 (с указанием - среднесписочная), ед.</t>
  </si>
  <si>
    <t>Работники учреждений здравоохранения 
(по всем категориям без учета ОМС)</t>
  </si>
  <si>
    <t>в консолидированном бюджете субъекта РФ</t>
  </si>
  <si>
    <t>за счет внебюджетных источников</t>
  </si>
  <si>
    <t>ИТОГО</t>
  </si>
  <si>
    <t>ВСЕГО с учетом  "указных" категорий</t>
  </si>
  <si>
    <t xml:space="preserve">консолидированный бюджет субъекта Российской Федерации </t>
  </si>
  <si>
    <t xml:space="preserve">бюджет субъекта Российской Федерации </t>
  </si>
  <si>
    <t>Фактическая средняя заработная плата по экономике региона в отчетном году</t>
  </si>
  <si>
    <t>Ожидаемая средняя заработная плата по экономике региона в текущем году</t>
  </si>
  <si>
    <t>Ожидаемая средняя заработная плата по экономике региона в очередном году</t>
  </si>
  <si>
    <t>Ожидаемый средний  доход от трудовой деятельности региона в текущем году</t>
  </si>
  <si>
    <t>Ожидаемый средний  доход от трудовой деятельности региона в очередном году</t>
  </si>
  <si>
    <t>Дополнительная потребность в средствах на повышение оплаты труда в соответствии с указами Президента Российской Федерации  от 7 мая 2012 г. № 597, от 1 июня 2012 г. № 761, от 28 декабря 2012 г. № 1688
(прирост расходов на оплату труда с начислениями к уровню текущего года,
без учета средств ОМС), тыс. рублей</t>
  </si>
  <si>
    <t>Форма № 19</t>
  </si>
  <si>
    <t xml:space="preserve">Фактический средний  доход от трудовой деятельности региона в отчетном году </t>
  </si>
  <si>
    <t xml:space="preserve">Руководитель финансового органа </t>
  </si>
  <si>
    <t>подпись</t>
  </si>
  <si>
    <t>расшифровка</t>
  </si>
  <si>
    <t>Дополнительная потребность в средствах на повышение оплаты труда в соответствии с указами Президента Российской Федерации  от 7 мая 2012 г. № 597, от 1 июня 2012 г. № 761, от 28 декабря 2012 г. № 1688
(прирост расходов на оплату труда с начислениями к уровню отчетного года,без учета средств ОМС), тыс. рублей</t>
  </si>
  <si>
    <t>Всего:</t>
  </si>
  <si>
    <t>А</t>
  </si>
  <si>
    <t>Расходы по заработной плате  с начислениями работников бюджетной сферы в 2024 году (очередной финансовый год - прогноз в соответствии с  подготовленным для внесения на рассмотрение законодательного (представительного) органа государственной власти субъекта Российской Федерации проекта закона о бюджете на очередной финансовый год и плановый период), тыс. рублей, в т.ч. за счет средств</t>
  </si>
  <si>
    <t xml:space="preserve">Предусмотрено на 2024 год в консолидированном бюджете субъекта РФ на повышение оплаты труда работников бюджетной сферы в соответствии с указами Президента Российской Федерации, тыс. рублей </t>
  </si>
  <si>
    <t>МРОТники</t>
  </si>
  <si>
    <t>Фактические расходы по заработной плате  с начислениями "указных" категорий работников бюджетной сферы в 2023 году, тыс. рублей</t>
  </si>
  <si>
    <t>Уровень средней заработной платы к  среднему доходу от трудовой деятельности, установленный на 2024 год (текущий год), %</t>
  </si>
  <si>
    <t>Планируемая средняя заработнаая плата в 2024 году (текущий год), руб.</t>
  </si>
  <si>
    <t>2024 год (текущий финансовый год)</t>
  </si>
  <si>
    <t>Расчет расходов на оплату труда с начислениями работников бюджетной сферы на 2025 год (очередной финансовый год)</t>
  </si>
  <si>
    <t>Расходы по заработной плате  с начислениями работников бюджетной сферы в 2024 году (текущий финансовый год - ожидаемое исполнение с учетом подготовленного для внесения на рассмотрение законодательного (представительного) органа государственной власти субъекта Российской Федерации проекта закона о бюджете на очередной финансовый год и плановый период), тыс. рублей, в т.ч. за счет средств</t>
  </si>
  <si>
    <t>Уровень средней заработной платы к  среднему доходу от трудовой деятельности, установленный на 2025 год (очередной год), %</t>
  </si>
  <si>
    <t>Планируемая средняя заработнаая плата в 2025 году (очередной год), руб.</t>
  </si>
  <si>
    <t>Расходы по заработной плате  с начислениями работников бюджетной сферы в 2025 году (очередной финансовый год - прогноз в соответствии с  подготовленным для внесения на рассмотрение законодательного (представительного) органа государственной власти субъекта Российской Федерации проекта закона о бюджете на очередной финансовый год и плановый период), тыс. рублей, в т.ч. за счет средств</t>
  </si>
  <si>
    <t xml:space="preserve">Предусмотрено на 2025 год в консолидированном бюджете субъекта РФ на повышение оплаты труда работников бюджетной сферы в соответствии с указами Президента Российской Федерации, тыс. рублей </t>
  </si>
  <si>
    <t>Фактические расходы по заработной плате  с начислениями работников бюджетной сферы в 2023 году, тыс. рублей</t>
  </si>
  <si>
    <t>Уровень средней заработной платы к  среднему доходу от трудовой деятельности в  2024 году (текущий год), %</t>
  </si>
  <si>
    <t xml:space="preserve">Предусмотрено расходов по заработной плате с начислениями работников на 2024 год  (текущий финансовый год - ожидаемое исполнение с учетом подготовленного для внесения на рассмотрение законодательного (представительного) органа государственной власти субъекта Российской Федерации проекта закона о бюджете на очередной финансовый год и плановый период),всего, тыс. рублей </t>
  </si>
  <si>
    <t>Общий объем расходов (потребность) по заработной плате работников в 2024 году (текущий год), тыс. рублей</t>
  </si>
  <si>
    <t>в том числе  прирост расходов на повышение заработной платы  с начислениями работников в 2024 году (текущий год), тыс. рублей</t>
  </si>
  <si>
    <t>Численность работников, которым предусмотрена повышение МРОТ с 01.01.2024</t>
  </si>
  <si>
    <t xml:space="preserve">Предусмотрено расходов по заработной плате с начислениями работников на 2025 год (очередной год - прогноз в соответствии с  подготовленным для внесения на рассмотрение законодательного (представительного) органа государственной власти субъекта Российской Федерации проекта закона о бюджете на очередной финансовый год и плановый период), всего, тыс. рублей </t>
  </si>
  <si>
    <t>в том числе  прирост расходов на повышение заработной платы с начислениями  работников в 2025 году (очередной год), тыс. рублей</t>
  </si>
  <si>
    <t>Индексация ФОТа на 4,5 %  с 1 октября 2025 года</t>
  </si>
  <si>
    <t>Повышение МРОТ с 01.01.2025</t>
  </si>
  <si>
    <t xml:space="preserve">Досчет ФОТ, проиндексированной в 2024 г. </t>
  </si>
  <si>
    <t>Общий объем расходов (потребность) по заработной плате работников в 2025 году (очередной год), тыс. рублей</t>
  </si>
  <si>
    <t>Численность работников, которым предусмотрена индексация ФОТа с 01.10.2025 на 4,5 %</t>
  </si>
  <si>
    <t>2025 год (очередной финансовый год)</t>
  </si>
  <si>
    <t xml:space="preserve">на повышение МРОТ с 01.01.2024 </t>
  </si>
  <si>
    <t>на индексацию ФОТа на 4,5 %  с 1 октября 2024 года</t>
  </si>
  <si>
    <t>Уровень средней заработной платы к  среднему доходу от трудовой деятельности в  2025 году (очередной год), %</t>
  </si>
  <si>
    <t>Иные категории работников с учетом индексации ФОТа с 01.10.2025 на 4,5 %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</si>
</sst>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"/>
    <numFmt numFmtId="167" formatCode="#,##0.000"/>
    <numFmt numFmtId="168" formatCode="#,##0.0_ ;\-#,##0.0\ "/>
  </numFmts>
  <fonts count="33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0" fontId="4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4" fillId="0" borderId="11" applyNumberFormat="0">
      <alignment horizontal="right"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8" fillId="0" borderId="0" applyFont="0" applyFill="0" applyBorder="0" applyAlignment="0" applyProtection="0"/>
    <xf numFmtId="0" fontId="21" fillId="0" borderId="0"/>
  </cellStyleXfs>
  <cellXfs count="160">
    <xf numFmtId="0" fontId="0" fillId="0" borderId="0" xfId="0"/>
    <xf numFmtId="0" fontId="7" fillId="0" borderId="0" xfId="2" applyFont="1" applyFill="1"/>
    <xf numFmtId="0" fontId="8" fillId="0" borderId="0" xfId="2" applyFont="1" applyFill="1"/>
    <xf numFmtId="0" fontId="9" fillId="0" borderId="0" xfId="2" applyFont="1" applyFill="1"/>
    <xf numFmtId="0" fontId="6" fillId="0" borderId="1" xfId="2" applyFont="1" applyFill="1" applyBorder="1" applyAlignment="1">
      <alignment horizontal="left" wrapText="1"/>
    </xf>
    <xf numFmtId="0" fontId="6" fillId="0" borderId="1" xfId="2" applyFont="1" applyFill="1" applyBorder="1" applyAlignment="1">
      <alignment wrapText="1"/>
    </xf>
    <xf numFmtId="0" fontId="6" fillId="0" borderId="6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5" xfId="2" applyFont="1" applyFill="1" applyBorder="1" applyAlignment="1">
      <alignment vertical="center" wrapText="1"/>
    </xf>
    <xf numFmtId="0" fontId="16" fillId="0" borderId="0" xfId="2" applyFont="1" applyFill="1"/>
    <xf numFmtId="166" fontId="6" fillId="0" borderId="1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166" fontId="7" fillId="0" borderId="0" xfId="2" applyNumberFormat="1" applyFont="1" applyFill="1"/>
    <xf numFmtId="164" fontId="7" fillId="0" borderId="0" xfId="2" applyNumberFormat="1" applyFont="1" applyFill="1"/>
    <xf numFmtId="164" fontId="7" fillId="0" borderId="0" xfId="37" applyFont="1" applyFill="1"/>
    <xf numFmtId="0" fontId="0" fillId="0" borderId="0" xfId="0" applyFill="1"/>
    <xf numFmtId="0" fontId="19" fillId="0" borderId="0" xfId="2" applyFont="1" applyFill="1"/>
    <xf numFmtId="166" fontId="19" fillId="0" borderId="0" xfId="2" applyNumberFormat="1" applyFont="1" applyFill="1"/>
    <xf numFmtId="166" fontId="5" fillId="0" borderId="1" xfId="2" applyNumberFormat="1" applyFont="1" applyFill="1" applyBorder="1" applyAlignment="1">
      <alignment horizontal="center" vertical="center"/>
    </xf>
    <xf numFmtId="0" fontId="20" fillId="0" borderId="0" xfId="2" applyFont="1" applyFill="1"/>
    <xf numFmtId="0" fontId="20" fillId="0" borderId="0" xfId="2" applyFont="1" applyFill="1" applyAlignment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4" fontId="19" fillId="0" borderId="0" xfId="2" applyNumberFormat="1" applyFont="1" applyFill="1"/>
    <xf numFmtId="4" fontId="24" fillId="0" borderId="0" xfId="2" applyNumberFormat="1" applyFont="1" applyFill="1"/>
    <xf numFmtId="166" fontId="24" fillId="0" borderId="0" xfId="2" applyNumberFormat="1" applyFont="1" applyFill="1"/>
    <xf numFmtId="166" fontId="5" fillId="0" borderId="0" xfId="2" applyNumberFormat="1" applyFont="1" applyFill="1" applyBorder="1" applyAlignment="1">
      <alignment horizontal="center" vertical="center"/>
    </xf>
    <xf numFmtId="0" fontId="25" fillId="0" borderId="0" xfId="2" applyFont="1" applyFill="1"/>
    <xf numFmtId="0" fontId="24" fillId="0" borderId="0" xfId="2" applyFont="1" applyFill="1"/>
    <xf numFmtId="0" fontId="25" fillId="0" borderId="0" xfId="2" applyFont="1" applyFill="1" applyBorder="1"/>
    <xf numFmtId="4" fontId="25" fillId="0" borderId="0" xfId="2" applyNumberFormat="1" applyFont="1" applyFill="1"/>
    <xf numFmtId="0" fontId="25" fillId="0" borderId="0" xfId="2" applyFont="1" applyFill="1" applyBorder="1" applyAlignment="1">
      <alignment horizontal="center"/>
    </xf>
    <xf numFmtId="0" fontId="25" fillId="0" borderId="0" xfId="2" applyFont="1" applyFill="1" applyAlignment="1">
      <alignment horizontal="center"/>
    </xf>
    <xf numFmtId="166" fontId="25" fillId="0" borderId="0" xfId="2" applyNumberFormat="1" applyFont="1" applyFill="1"/>
    <xf numFmtId="164" fontId="25" fillId="0" borderId="0" xfId="37" applyFont="1" applyFill="1"/>
    <xf numFmtId="0" fontId="26" fillId="0" borderId="1" xfId="2" applyFont="1" applyFill="1" applyBorder="1" applyAlignment="1">
      <alignment horizontal="center" vertical="center" wrapText="1"/>
    </xf>
    <xf numFmtId="166" fontId="26" fillId="0" borderId="1" xfId="2" applyNumberFormat="1" applyFont="1" applyFill="1" applyBorder="1" applyAlignment="1">
      <alignment horizontal="center" vertical="center"/>
    </xf>
    <xf numFmtId="166" fontId="27" fillId="0" borderId="1" xfId="2" applyNumberFormat="1" applyFont="1" applyFill="1" applyBorder="1" applyAlignment="1">
      <alignment horizontal="center" vertical="center"/>
    </xf>
    <xf numFmtId="4" fontId="7" fillId="0" borderId="0" xfId="2" applyNumberFormat="1" applyFont="1" applyFill="1"/>
    <xf numFmtId="167" fontId="24" fillId="0" borderId="0" xfId="2" applyNumberFormat="1" applyFont="1" applyFill="1"/>
    <xf numFmtId="166" fontId="6" fillId="0" borderId="1" xfId="2" applyNumberFormat="1" applyFont="1" applyFill="1" applyBorder="1" applyAlignment="1">
      <alignment horizontal="center" vertical="center"/>
    </xf>
    <xf numFmtId="4" fontId="17" fillId="0" borderId="0" xfId="2" applyNumberFormat="1" applyFont="1" applyFill="1"/>
    <xf numFmtId="0" fontId="5" fillId="0" borderId="1" xfId="2" applyFont="1" applyFill="1" applyBorder="1" applyAlignment="1">
      <alignment vertical="center" wrapText="1"/>
    </xf>
    <xf numFmtId="0" fontId="5" fillId="0" borderId="5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166" fontId="17" fillId="0" borderId="1" xfId="2" applyNumberFormat="1" applyFont="1" applyFill="1" applyBorder="1" applyAlignment="1">
      <alignment horizontal="center" vertical="center"/>
    </xf>
    <xf numFmtId="166" fontId="28" fillId="0" borderId="0" xfId="2" applyNumberFormat="1" applyFont="1" applyFill="1"/>
    <xf numFmtId="166" fontId="26" fillId="0" borderId="1" xfId="2" applyNumberFormat="1" applyFont="1" applyFill="1" applyBorder="1" applyAlignment="1">
      <alignment horizontal="center" vertical="center"/>
    </xf>
    <xf numFmtId="166" fontId="29" fillId="0" borderId="0" xfId="2" applyNumberFormat="1" applyFont="1" applyFill="1"/>
    <xf numFmtId="0" fontId="17" fillId="0" borderId="0" xfId="2" applyFont="1" applyFill="1"/>
    <xf numFmtId="166" fontId="6" fillId="0" borderId="1" xfId="2" applyNumberFormat="1" applyFont="1" applyFill="1" applyBorder="1" applyAlignment="1">
      <alignment horizontal="center" vertical="center"/>
    </xf>
    <xf numFmtId="166" fontId="5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0" fontId="13" fillId="0" borderId="0" xfId="2" applyFont="1" applyFill="1" applyBorder="1"/>
    <xf numFmtId="166" fontId="14" fillId="0" borderId="0" xfId="2" applyNumberFormat="1" applyFont="1" applyFill="1" applyBorder="1"/>
    <xf numFmtId="0" fontId="14" fillId="0" borderId="0" xfId="2" applyFont="1" applyFill="1" applyBorder="1"/>
    <xf numFmtId="0" fontId="7" fillId="0" borderId="0" xfId="2" applyFont="1" applyFill="1" applyBorder="1"/>
    <xf numFmtId="166" fontId="15" fillId="0" borderId="1" xfId="2" applyNumberFormat="1" applyFont="1" applyFill="1" applyBorder="1" applyAlignment="1">
      <alignment horizontal="center" vertical="center"/>
    </xf>
    <xf numFmtId="0" fontId="26" fillId="0" borderId="1" xfId="2" applyFont="1" applyFill="1" applyBorder="1" applyAlignment="1">
      <alignment horizontal="left" vertical="center" wrapText="1"/>
    </xf>
    <xf numFmtId="4" fontId="25" fillId="0" borderId="0" xfId="2" applyNumberFormat="1" applyFont="1" applyFill="1" applyAlignment="1"/>
    <xf numFmtId="4" fontId="17" fillId="0" borderId="0" xfId="2" applyNumberFormat="1" applyFont="1" applyFill="1" applyAlignment="1">
      <alignment vertical="center"/>
    </xf>
    <xf numFmtId="4" fontId="15" fillId="0" borderId="0" xfId="2" applyNumberFormat="1" applyFont="1" applyFill="1"/>
    <xf numFmtId="164" fontId="19" fillId="0" borderId="0" xfId="2" applyNumberFormat="1" applyFont="1" applyFill="1"/>
    <xf numFmtId="0" fontId="19" fillId="0" borderId="0" xfId="2" applyFont="1" applyFill="1" applyBorder="1"/>
    <xf numFmtId="166" fontId="19" fillId="0" borderId="0" xfId="2" applyNumberFormat="1" applyFont="1" applyFill="1" applyBorder="1"/>
    <xf numFmtId="166" fontId="22" fillId="0" borderId="0" xfId="2" applyNumberFormat="1" applyFont="1" applyFill="1" applyAlignment="1">
      <alignment horizontal="center"/>
    </xf>
    <xf numFmtId="3" fontId="5" fillId="0" borderId="1" xfId="2" applyNumberFormat="1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/>
    </xf>
    <xf numFmtId="166" fontId="7" fillId="0" borderId="0" xfId="2" applyNumberFormat="1" applyFont="1" applyFill="1" applyBorder="1"/>
    <xf numFmtId="166" fontId="26" fillId="0" borderId="0" xfId="2" applyNumberFormat="1" applyFont="1" applyFill="1" applyBorder="1" applyAlignment="1">
      <alignment horizontal="center" vertical="center"/>
    </xf>
    <xf numFmtId="166" fontId="26" fillId="0" borderId="1" xfId="2" applyNumberFormat="1" applyFont="1" applyFill="1" applyBorder="1" applyAlignment="1">
      <alignment horizontal="center" vertical="center"/>
    </xf>
    <xf numFmtId="166" fontId="8" fillId="0" borderId="0" xfId="2" applyNumberFormat="1" applyFont="1" applyFill="1" applyAlignment="1">
      <alignment horizontal="center"/>
    </xf>
    <xf numFmtId="166" fontId="32" fillId="0" borderId="0" xfId="2" applyNumberFormat="1" applyFont="1" applyFill="1" applyBorder="1" applyAlignment="1">
      <alignment horizontal="center"/>
    </xf>
    <xf numFmtId="3" fontId="17" fillId="0" borderId="0" xfId="2" applyNumberFormat="1" applyFont="1" applyFill="1" applyAlignment="1">
      <alignment horizontal="center" vertical="center"/>
    </xf>
    <xf numFmtId="3" fontId="15" fillId="0" borderId="0" xfId="2" applyNumberFormat="1" applyFont="1" applyFill="1" applyAlignment="1">
      <alignment horizontal="center" vertical="center"/>
    </xf>
    <xf numFmtId="164" fontId="24" fillId="0" borderId="0" xfId="2" applyNumberFormat="1" applyFont="1" applyFill="1" applyAlignment="1">
      <alignment horizontal="center"/>
    </xf>
    <xf numFmtId="166" fontId="19" fillId="0" borderId="0" xfId="2" applyNumberFormat="1" applyFont="1" applyFill="1" applyAlignment="1">
      <alignment horizontal="center"/>
    </xf>
    <xf numFmtId="166" fontId="24" fillId="0" borderId="0" xfId="2" applyNumberFormat="1" applyFont="1" applyFill="1" applyAlignment="1">
      <alignment wrapText="1"/>
    </xf>
    <xf numFmtId="166" fontId="24" fillId="0" borderId="0" xfId="2" applyNumberFormat="1" applyFont="1" applyFill="1" applyAlignment="1">
      <alignment vertical="center" wrapText="1"/>
    </xf>
    <xf numFmtId="166" fontId="24" fillId="0" borderId="0" xfId="2" applyNumberFormat="1" applyFont="1" applyFill="1" applyAlignment="1">
      <alignment vertical="center"/>
    </xf>
    <xf numFmtId="166" fontId="23" fillId="0" borderId="0" xfId="2" applyNumberFormat="1" applyFont="1" applyFill="1" applyAlignment="1">
      <alignment vertical="center"/>
    </xf>
    <xf numFmtId="0" fontId="19" fillId="0" borderId="0" xfId="2" applyFont="1" applyFill="1" applyAlignment="1">
      <alignment horizontal="center"/>
    </xf>
    <xf numFmtId="3" fontId="19" fillId="0" borderId="0" xfId="37" applyNumberFormat="1" applyFont="1" applyFill="1" applyAlignment="1">
      <alignment horizontal="center"/>
    </xf>
    <xf numFmtId="166" fontId="19" fillId="0" borderId="0" xfId="2" applyNumberFormat="1" applyFont="1" applyFill="1" applyAlignment="1">
      <alignment vertical="center"/>
    </xf>
    <xf numFmtId="3" fontId="19" fillId="0" borderId="0" xfId="37" applyNumberFormat="1" applyFont="1" applyFill="1" applyAlignment="1">
      <alignment horizontal="center" vertical="center"/>
    </xf>
    <xf numFmtId="166" fontId="19" fillId="0" borderId="0" xfId="2" applyNumberFormat="1" applyFont="1" applyFill="1" applyAlignment="1">
      <alignment horizontal="center" vertical="center"/>
    </xf>
    <xf numFmtId="3" fontId="26" fillId="0" borderId="1" xfId="2" applyNumberFormat="1" applyFont="1" applyFill="1" applyBorder="1" applyAlignment="1">
      <alignment horizontal="center" vertical="center"/>
    </xf>
    <xf numFmtId="0" fontId="17" fillId="0" borderId="0" xfId="2" applyFont="1" applyFill="1" applyAlignment="1">
      <alignment vertical="center" wrapText="1"/>
    </xf>
    <xf numFmtId="166" fontId="17" fillId="0" borderId="0" xfId="2" applyNumberFormat="1" applyFont="1" applyFill="1" applyAlignment="1">
      <alignment vertical="center" wrapText="1"/>
    </xf>
    <xf numFmtId="164" fontId="24" fillId="0" borderId="0" xfId="2" applyNumberFormat="1" applyFont="1" applyFill="1"/>
    <xf numFmtId="166" fontId="24" fillId="0" borderId="0" xfId="2" applyNumberFormat="1" applyFont="1" applyFill="1" applyAlignment="1">
      <alignment horizontal="center"/>
    </xf>
    <xf numFmtId="166" fontId="26" fillId="0" borderId="1" xfId="2" applyNumberFormat="1" applyFont="1" applyFill="1" applyBorder="1" applyAlignment="1">
      <alignment horizontal="center" vertical="center"/>
    </xf>
    <xf numFmtId="166" fontId="24" fillId="0" borderId="0" xfId="2" applyNumberFormat="1" applyFont="1" applyFill="1" applyAlignment="1"/>
    <xf numFmtId="166" fontId="6" fillId="0" borderId="2" xfId="2" applyNumberFormat="1" applyFont="1" applyFill="1" applyBorder="1" applyAlignment="1">
      <alignment horizontal="center" vertical="center"/>
    </xf>
    <xf numFmtId="166" fontId="5" fillId="0" borderId="1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166" fontId="5" fillId="0" borderId="0" xfId="2" applyNumberFormat="1" applyFont="1" applyFill="1" applyBorder="1" applyAlignment="1">
      <alignment horizontal="center" vertical="center"/>
    </xf>
    <xf numFmtId="166" fontId="15" fillId="0" borderId="0" xfId="2" applyNumberFormat="1" applyFont="1" applyFill="1" applyAlignment="1">
      <alignment horizontal="center" vertical="center"/>
    </xf>
    <xf numFmtId="166" fontId="5" fillId="0" borderId="2" xfId="8" applyNumberFormat="1" applyFont="1" applyFill="1" applyBorder="1" applyAlignment="1">
      <alignment horizontal="center" vertical="center" wrapText="1"/>
    </xf>
    <xf numFmtId="0" fontId="6" fillId="0" borderId="1" xfId="2" applyFont="1" applyFill="1" applyBorder="1"/>
    <xf numFmtId="166" fontId="6" fillId="0" borderId="2" xfId="8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/>
    </xf>
    <xf numFmtId="166" fontId="31" fillId="0" borderId="1" xfId="8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166" fontId="15" fillId="0" borderId="1" xfId="2" applyNumberFormat="1" applyFont="1" applyFill="1" applyBorder="1" applyAlignment="1">
      <alignment horizontal="center" vertical="center" wrapText="1"/>
    </xf>
    <xf numFmtId="0" fontId="19" fillId="0" borderId="0" xfId="2" applyFont="1" applyFill="1" applyAlignment="1"/>
    <xf numFmtId="166" fontId="24" fillId="0" borderId="0" xfId="2" applyNumberFormat="1" applyFont="1" applyFill="1" applyAlignment="1">
      <alignment horizontal="center"/>
    </xf>
    <xf numFmtId="164" fontId="24" fillId="0" borderId="0" xfId="2" applyNumberFormat="1" applyFont="1" applyFill="1" applyAlignment="1">
      <alignment horizontal="center"/>
    </xf>
    <xf numFmtId="166" fontId="6" fillId="0" borderId="2" xfId="2" applyNumberFormat="1" applyFont="1" applyFill="1" applyBorder="1" applyAlignment="1">
      <alignment horizontal="center" vertical="center"/>
    </xf>
    <xf numFmtId="166" fontId="6" fillId="0" borderId="4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 wrapText="1"/>
    </xf>
    <xf numFmtId="166" fontId="6" fillId="0" borderId="4" xfId="2" applyNumberFormat="1" applyFont="1" applyFill="1" applyBorder="1" applyAlignment="1">
      <alignment horizontal="center" vertical="center" wrapText="1"/>
    </xf>
    <xf numFmtId="166" fontId="5" fillId="0" borderId="2" xfId="2" applyNumberFormat="1" applyFont="1" applyFill="1" applyBorder="1" applyAlignment="1">
      <alignment horizontal="center" vertical="center"/>
    </xf>
    <xf numFmtId="166" fontId="5" fillId="0" borderId="4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 wrapText="1"/>
    </xf>
    <xf numFmtId="166" fontId="5" fillId="0" borderId="4" xfId="2" applyNumberFormat="1" applyFont="1" applyFill="1" applyBorder="1" applyAlignment="1">
      <alignment horizontal="center" vertical="center" wrapText="1"/>
    </xf>
    <xf numFmtId="166" fontId="5" fillId="0" borderId="3" xfId="2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166" fontId="25" fillId="0" borderId="0" xfId="2" applyNumberFormat="1" applyFont="1" applyFill="1" applyAlignment="1">
      <alignment horizontal="center"/>
    </xf>
    <xf numFmtId="0" fontId="15" fillId="0" borderId="1" xfId="2" applyFont="1" applyFill="1" applyBorder="1" applyAlignment="1">
      <alignment horizontal="center" vertical="center" wrapText="1"/>
    </xf>
    <xf numFmtId="4" fontId="22" fillId="0" borderId="0" xfId="2" applyNumberFormat="1" applyFont="1" applyFill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25" fillId="0" borderId="7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166" fontId="6" fillId="0" borderId="3" xfId="2" applyNumberFormat="1" applyFont="1" applyFill="1" applyBorder="1" applyAlignment="1">
      <alignment horizontal="center" vertical="center" wrapText="1"/>
    </xf>
    <xf numFmtId="166" fontId="5" fillId="0" borderId="3" xfId="2" applyNumberFormat="1" applyFont="1" applyFill="1" applyBorder="1" applyAlignment="1">
      <alignment horizontal="center" vertical="center"/>
    </xf>
    <xf numFmtId="0" fontId="30" fillId="0" borderId="0" xfId="2" applyFont="1" applyFill="1" applyAlignment="1">
      <alignment horizontal="right" vertical="center"/>
    </xf>
    <xf numFmtId="0" fontId="5" fillId="0" borderId="3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19" fillId="0" borderId="0" xfId="2" applyFont="1" applyFill="1" applyAlignment="1">
      <alignment horizontal="center"/>
    </xf>
    <xf numFmtId="166" fontId="31" fillId="0" borderId="1" xfId="2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168" fontId="24" fillId="0" borderId="0" xfId="2" applyNumberFormat="1" applyFont="1" applyFill="1" applyAlignment="1">
      <alignment horizontal="center"/>
    </xf>
    <xf numFmtId="4" fontId="25" fillId="0" borderId="0" xfId="2" applyNumberFormat="1" applyFont="1" applyFill="1" applyAlignment="1">
      <alignment horizontal="center"/>
    </xf>
    <xf numFmtId="0" fontId="25" fillId="0" borderId="9" xfId="2" applyFont="1" applyFill="1" applyBorder="1" applyAlignment="1">
      <alignment horizontal="center"/>
    </xf>
    <xf numFmtId="166" fontId="6" fillId="0" borderId="1" xfId="2" applyNumberFormat="1" applyFont="1" applyFill="1" applyBorder="1" applyAlignment="1">
      <alignment horizontal="center" vertical="center"/>
    </xf>
    <xf numFmtId="166" fontId="32" fillId="0" borderId="3" xfId="2" applyNumberFormat="1" applyFont="1" applyFill="1" applyBorder="1" applyAlignment="1">
      <alignment horizontal="center"/>
    </xf>
    <xf numFmtId="166" fontId="6" fillId="0" borderId="3" xfId="2" applyNumberFormat="1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166" fontId="26" fillId="0" borderId="2" xfId="2" applyNumberFormat="1" applyFont="1" applyFill="1" applyBorder="1" applyAlignment="1">
      <alignment horizontal="center" vertical="center"/>
    </xf>
    <xf numFmtId="166" fontId="26" fillId="0" borderId="4" xfId="2" applyNumberFormat="1" applyFont="1" applyFill="1" applyBorder="1" applyAlignment="1">
      <alignment horizontal="center" vertical="center"/>
    </xf>
    <xf numFmtId="166" fontId="5" fillId="0" borderId="0" xfId="2" applyNumberFormat="1" applyFont="1" applyFill="1" applyBorder="1" applyAlignment="1">
      <alignment horizontal="center" vertical="center"/>
    </xf>
    <xf numFmtId="4" fontId="19" fillId="0" borderId="0" xfId="2" applyNumberFormat="1" applyFont="1" applyFill="1" applyAlignment="1">
      <alignment horizontal="center"/>
    </xf>
    <xf numFmtId="4" fontId="7" fillId="0" borderId="0" xfId="2" applyNumberFormat="1" applyFont="1" applyFill="1" applyAlignment="1">
      <alignment horizontal="center"/>
    </xf>
    <xf numFmtId="166" fontId="19" fillId="0" borderId="0" xfId="2" applyNumberFormat="1" applyFont="1" applyFill="1" applyBorder="1" applyAlignment="1">
      <alignment horizontal="center"/>
    </xf>
    <xf numFmtId="166" fontId="19" fillId="0" borderId="0" xfId="2" applyNumberFormat="1" applyFont="1" applyFill="1" applyAlignment="1">
      <alignment horizontal="center"/>
    </xf>
    <xf numFmtId="166" fontId="5" fillId="0" borderId="9" xfId="2" applyNumberFormat="1" applyFont="1" applyFill="1" applyBorder="1" applyAlignment="1">
      <alignment horizontal="center" vertical="center"/>
    </xf>
  </cellXfs>
  <cellStyles count="39">
    <cellStyle name="Normal" xfId="7" xr:uid="{00000000-0005-0000-0000-000000000000}"/>
    <cellStyle name="Данные (только для чтения)" xfId="11" xr:uid="{00000000-0005-0000-0000-000001000000}"/>
    <cellStyle name="Обычный" xfId="0" builtinId="0"/>
    <cellStyle name="Обычный 10" xfId="6" xr:uid="{00000000-0005-0000-0000-000003000000}"/>
    <cellStyle name="Обычный 11" xfId="12" xr:uid="{00000000-0005-0000-0000-000004000000}"/>
    <cellStyle name="Обычный 12" xfId="13" xr:uid="{00000000-0005-0000-0000-000005000000}"/>
    <cellStyle name="Обычный 13" xfId="14" xr:uid="{00000000-0005-0000-0000-000006000000}"/>
    <cellStyle name="Обычный 14" xfId="15" xr:uid="{00000000-0005-0000-0000-000007000000}"/>
    <cellStyle name="Обычный 15" xfId="16" xr:uid="{00000000-0005-0000-0000-000008000000}"/>
    <cellStyle name="Обычный 16" xfId="17" xr:uid="{00000000-0005-0000-0000-000009000000}"/>
    <cellStyle name="Обычный 17" xfId="18" xr:uid="{00000000-0005-0000-0000-00000A000000}"/>
    <cellStyle name="Обычный 18" xfId="19" xr:uid="{00000000-0005-0000-0000-00000B000000}"/>
    <cellStyle name="Обычный 19" xfId="20" xr:uid="{00000000-0005-0000-0000-00000C000000}"/>
    <cellStyle name="Обычный 2" xfId="1" xr:uid="{00000000-0005-0000-0000-00000D000000}"/>
    <cellStyle name="Обычный 2 2" xfId="21" xr:uid="{00000000-0005-0000-0000-00000E000000}"/>
    <cellStyle name="Обычный 20" xfId="22" xr:uid="{00000000-0005-0000-0000-00000F000000}"/>
    <cellStyle name="Обычный 21" xfId="23" xr:uid="{00000000-0005-0000-0000-000010000000}"/>
    <cellStyle name="Обычный 22" xfId="24" xr:uid="{00000000-0005-0000-0000-000011000000}"/>
    <cellStyle name="Обычный 23" xfId="25" xr:uid="{00000000-0005-0000-0000-000012000000}"/>
    <cellStyle name="Обычный 24" xfId="26" xr:uid="{00000000-0005-0000-0000-000013000000}"/>
    <cellStyle name="Обычный 25" xfId="27" xr:uid="{00000000-0005-0000-0000-000014000000}"/>
    <cellStyle name="Обычный 26" xfId="28" xr:uid="{00000000-0005-0000-0000-000015000000}"/>
    <cellStyle name="Обычный 27" xfId="29" xr:uid="{00000000-0005-0000-0000-000016000000}"/>
    <cellStyle name="Обычный 28" xfId="30" xr:uid="{00000000-0005-0000-0000-000017000000}"/>
    <cellStyle name="Обычный 29" xfId="31" xr:uid="{00000000-0005-0000-0000-000018000000}"/>
    <cellStyle name="Обычный 3" xfId="2" xr:uid="{00000000-0005-0000-0000-000019000000}"/>
    <cellStyle name="Обычный 3 2" xfId="8" xr:uid="{00000000-0005-0000-0000-00001A000000}"/>
    <cellStyle name="Обычный 30" xfId="32" xr:uid="{00000000-0005-0000-0000-00001B000000}"/>
    <cellStyle name="Обычный 31" xfId="38" xr:uid="{00000000-0005-0000-0000-00001C000000}"/>
    <cellStyle name="Обычный 4" xfId="4" xr:uid="{00000000-0005-0000-0000-00001D000000}"/>
    <cellStyle name="Обычный 4 2" xfId="9" xr:uid="{00000000-0005-0000-0000-00001E000000}"/>
    <cellStyle name="Обычный 5" xfId="10" xr:uid="{00000000-0005-0000-0000-00001F000000}"/>
    <cellStyle name="Обычный 6" xfId="33" xr:uid="{00000000-0005-0000-0000-000020000000}"/>
    <cellStyle name="Обычный 7" xfId="34" xr:uid="{00000000-0005-0000-0000-000021000000}"/>
    <cellStyle name="Обычный 8" xfId="35" xr:uid="{00000000-0005-0000-0000-000022000000}"/>
    <cellStyle name="Обычный 9" xfId="36" xr:uid="{00000000-0005-0000-0000-000023000000}"/>
    <cellStyle name="Процентный 2" xfId="3" xr:uid="{00000000-0005-0000-0000-000024000000}"/>
    <cellStyle name="Финансовый" xfId="37" builtinId="3"/>
    <cellStyle name="Финансовый 2" xfId="5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5"/>
  <sheetViews>
    <sheetView tabSelected="1" zoomScale="55" zoomScaleNormal="55" zoomScaleSheetLayoutView="30" workbookViewId="0">
      <selection activeCell="F9" sqref="F9:G9"/>
    </sheetView>
  </sheetViews>
  <sheetFormatPr defaultRowHeight="12.75" x14ac:dyDescent="0.2"/>
  <cols>
    <col min="1" max="1" width="43.5703125" style="1" customWidth="1"/>
    <col min="2" max="2" width="25.7109375" style="1" customWidth="1"/>
    <col min="3" max="3" width="17.42578125" style="1" customWidth="1"/>
    <col min="4" max="4" width="12.140625" style="1" customWidth="1"/>
    <col min="5" max="5" width="20" style="1" customWidth="1"/>
    <col min="6" max="6" width="21" style="1" customWidth="1"/>
    <col min="7" max="7" width="20.5703125" style="1" customWidth="1"/>
    <col min="8" max="8" width="16" style="1" customWidth="1"/>
    <col min="9" max="9" width="12.140625" style="1" customWidth="1"/>
    <col min="10" max="10" width="20.140625" style="1" customWidth="1"/>
    <col min="11" max="11" width="20.5703125" style="1" customWidth="1"/>
    <col min="12" max="12" width="16.28515625" style="1" customWidth="1"/>
    <col min="13" max="13" width="18.140625" style="1" customWidth="1"/>
    <col min="14" max="14" width="17.7109375" style="1" customWidth="1"/>
    <col min="15" max="15" width="13.85546875" style="1" customWidth="1"/>
    <col min="16" max="16" width="15" style="1" customWidth="1"/>
    <col min="17" max="17" width="16.28515625" style="1" customWidth="1"/>
    <col min="18" max="18" width="16.7109375" style="1" customWidth="1"/>
    <col min="19" max="19" width="21.140625" style="1" customWidth="1"/>
    <col min="20" max="20" width="19.42578125" style="1" customWidth="1"/>
    <col min="21" max="21" width="18.5703125" style="1" customWidth="1"/>
    <col min="22" max="23" width="16.5703125" style="1" customWidth="1"/>
    <col min="24" max="24" width="18.140625" style="1" customWidth="1"/>
    <col min="25" max="25" width="17.42578125" style="1" customWidth="1"/>
    <col min="26" max="26" width="29.42578125" style="1" customWidth="1"/>
    <col min="27" max="28" width="15.7109375" style="1" customWidth="1"/>
    <col min="29" max="29" width="14.85546875" style="1" customWidth="1"/>
    <col min="30" max="30" width="10.85546875" style="1" customWidth="1"/>
    <col min="31" max="31" width="22.7109375" style="1" customWidth="1"/>
    <col min="32" max="32" width="21.7109375" style="1" bestFit="1" customWidth="1"/>
    <col min="33" max="33" width="17.42578125" style="1" customWidth="1"/>
    <col min="34" max="16384" width="9.140625" style="1"/>
  </cols>
  <sheetData>
    <row r="1" spans="1:36" ht="19.5" x14ac:dyDescent="0.3">
      <c r="A1" s="49"/>
      <c r="B1" s="49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40"/>
      <c r="V1" s="140"/>
      <c r="W1" s="140"/>
      <c r="X1" s="109"/>
      <c r="Y1" s="16"/>
      <c r="Z1" s="16"/>
      <c r="AA1" s="133" t="s">
        <v>39</v>
      </c>
      <c r="AB1" s="133"/>
      <c r="AC1" s="133"/>
    </row>
    <row r="2" spans="1:36" ht="47.25" customHeight="1" x14ac:dyDescent="0.2">
      <c r="A2" s="136" t="s">
        <v>54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</row>
    <row r="3" spans="1:36" ht="24" customHeight="1" x14ac:dyDescent="0.2">
      <c r="A3" s="139" t="s">
        <v>13</v>
      </c>
      <c r="B3" s="99"/>
      <c r="C3" s="135" t="s">
        <v>53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 t="s">
        <v>73</v>
      </c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</row>
    <row r="4" spans="1:36" ht="289.5" customHeight="1" x14ac:dyDescent="0.3">
      <c r="A4" s="139"/>
      <c r="B4" s="137" t="s">
        <v>50</v>
      </c>
      <c r="C4" s="137" t="s">
        <v>51</v>
      </c>
      <c r="D4" s="137" t="s">
        <v>52</v>
      </c>
      <c r="E4" s="137" t="s">
        <v>25</v>
      </c>
      <c r="F4" s="127" t="s">
        <v>55</v>
      </c>
      <c r="G4" s="127"/>
      <c r="H4" s="127"/>
      <c r="I4" s="127"/>
      <c r="J4" s="127" t="s">
        <v>44</v>
      </c>
      <c r="K4" s="127"/>
      <c r="L4" s="122" t="s">
        <v>48</v>
      </c>
      <c r="M4" s="134"/>
      <c r="N4" s="122" t="s">
        <v>0</v>
      </c>
      <c r="O4" s="123"/>
      <c r="P4" s="137" t="s">
        <v>56</v>
      </c>
      <c r="Q4" s="137" t="s">
        <v>57</v>
      </c>
      <c r="R4" s="137" t="s">
        <v>25</v>
      </c>
      <c r="S4" s="122" t="s">
        <v>58</v>
      </c>
      <c r="T4" s="134"/>
      <c r="U4" s="134"/>
      <c r="V4" s="134"/>
      <c r="W4" s="123"/>
      <c r="X4" s="127" t="s">
        <v>38</v>
      </c>
      <c r="Y4" s="127"/>
      <c r="Z4" s="95" t="s">
        <v>59</v>
      </c>
      <c r="AA4" s="122" t="s">
        <v>0</v>
      </c>
      <c r="AB4" s="134"/>
      <c r="AC4" s="123"/>
      <c r="AD4" s="81"/>
      <c r="AE4" s="81"/>
      <c r="AF4" s="81"/>
    </row>
    <row r="5" spans="1:36" ht="119.25" customHeight="1" x14ac:dyDescent="0.2">
      <c r="A5" s="139"/>
      <c r="B5" s="138"/>
      <c r="C5" s="138"/>
      <c r="D5" s="138"/>
      <c r="E5" s="138"/>
      <c r="F5" s="122" t="s">
        <v>31</v>
      </c>
      <c r="G5" s="123"/>
      <c r="H5" s="122" t="s">
        <v>32</v>
      </c>
      <c r="I5" s="123"/>
      <c r="J5" s="98" t="s">
        <v>1</v>
      </c>
      <c r="K5" s="98" t="s">
        <v>2</v>
      </c>
      <c r="L5" s="98" t="s">
        <v>3</v>
      </c>
      <c r="M5" s="98" t="s">
        <v>16</v>
      </c>
      <c r="N5" s="98" t="s">
        <v>1</v>
      </c>
      <c r="O5" s="98" t="s">
        <v>2</v>
      </c>
      <c r="P5" s="138"/>
      <c r="Q5" s="138"/>
      <c r="R5" s="138"/>
      <c r="S5" s="122" t="s">
        <v>31</v>
      </c>
      <c r="T5" s="123"/>
      <c r="U5" s="122" t="s">
        <v>32</v>
      </c>
      <c r="V5" s="134"/>
      <c r="W5" s="123"/>
      <c r="X5" s="98" t="s">
        <v>1</v>
      </c>
      <c r="Y5" s="98" t="s">
        <v>2</v>
      </c>
      <c r="Z5" s="98" t="s">
        <v>3</v>
      </c>
      <c r="AA5" s="122" t="s">
        <v>1</v>
      </c>
      <c r="AB5" s="123"/>
      <c r="AC5" s="98" t="s">
        <v>2</v>
      </c>
    </row>
    <row r="6" spans="1:36" ht="20.25" customHeight="1" x14ac:dyDescent="0.2">
      <c r="A6" s="97" t="s">
        <v>46</v>
      </c>
      <c r="B6" s="97">
        <v>1</v>
      </c>
      <c r="C6" s="97">
        <v>2</v>
      </c>
      <c r="D6" s="97">
        <v>3</v>
      </c>
      <c r="E6" s="97">
        <v>4</v>
      </c>
      <c r="F6" s="122">
        <v>5</v>
      </c>
      <c r="G6" s="123"/>
      <c r="H6" s="122">
        <v>6</v>
      </c>
      <c r="I6" s="123"/>
      <c r="J6" s="97">
        <v>7</v>
      </c>
      <c r="K6" s="97">
        <v>8</v>
      </c>
      <c r="L6" s="97">
        <v>9</v>
      </c>
      <c r="M6" s="97">
        <v>10</v>
      </c>
      <c r="N6" s="97">
        <v>11</v>
      </c>
      <c r="O6" s="97">
        <v>12</v>
      </c>
      <c r="P6" s="97">
        <v>13</v>
      </c>
      <c r="Q6" s="97">
        <v>14</v>
      </c>
      <c r="R6" s="97">
        <v>15</v>
      </c>
      <c r="S6" s="122">
        <v>16</v>
      </c>
      <c r="T6" s="123"/>
      <c r="U6" s="122">
        <v>17</v>
      </c>
      <c r="V6" s="134"/>
      <c r="W6" s="123"/>
      <c r="X6" s="97">
        <v>18</v>
      </c>
      <c r="Y6" s="97">
        <v>19</v>
      </c>
      <c r="Z6" s="97">
        <v>20</v>
      </c>
      <c r="AA6" s="122">
        <v>21</v>
      </c>
      <c r="AB6" s="123"/>
      <c r="AC6" s="97">
        <v>22</v>
      </c>
    </row>
    <row r="7" spans="1:36" ht="56.25" x14ac:dyDescent="0.2">
      <c r="A7" s="97" t="s">
        <v>33</v>
      </c>
      <c r="B7" s="45"/>
      <c r="C7" s="99" t="s">
        <v>4</v>
      </c>
      <c r="D7" s="99" t="s">
        <v>4</v>
      </c>
      <c r="E7" s="11" t="s">
        <v>4</v>
      </c>
      <c r="F7" s="122" t="s">
        <v>4</v>
      </c>
      <c r="G7" s="123" t="s">
        <v>4</v>
      </c>
      <c r="H7" s="122" t="s">
        <v>4</v>
      </c>
      <c r="I7" s="123" t="s">
        <v>4</v>
      </c>
      <c r="J7" s="11" t="s">
        <v>4</v>
      </c>
      <c r="K7" s="11" t="s">
        <v>4</v>
      </c>
      <c r="L7" s="11" t="s">
        <v>4</v>
      </c>
      <c r="M7" s="11" t="s">
        <v>4</v>
      </c>
      <c r="N7" s="11" t="s">
        <v>4</v>
      </c>
      <c r="O7" s="11" t="s">
        <v>4</v>
      </c>
      <c r="P7" s="11" t="s">
        <v>4</v>
      </c>
      <c r="Q7" s="11" t="s">
        <v>4</v>
      </c>
      <c r="R7" s="11" t="s">
        <v>4</v>
      </c>
      <c r="S7" s="122" t="s">
        <v>4</v>
      </c>
      <c r="T7" s="123" t="s">
        <v>4</v>
      </c>
      <c r="U7" s="122" t="s">
        <v>4</v>
      </c>
      <c r="V7" s="134"/>
      <c r="W7" s="123"/>
      <c r="X7" s="11" t="s">
        <v>4</v>
      </c>
      <c r="Y7" s="11" t="s">
        <v>4</v>
      </c>
      <c r="Z7" s="11" t="s">
        <v>4</v>
      </c>
      <c r="AA7" s="129" t="s">
        <v>4</v>
      </c>
      <c r="AB7" s="130"/>
      <c r="AC7" s="11" t="s">
        <v>4</v>
      </c>
    </row>
    <row r="8" spans="1:36" ht="56.25" x14ac:dyDescent="0.2">
      <c r="A8" s="97" t="s">
        <v>34</v>
      </c>
      <c r="B8" s="11" t="s">
        <v>4</v>
      </c>
      <c r="C8" s="99" t="s">
        <v>4</v>
      </c>
      <c r="D8" s="94">
        <v>39353.067159999999</v>
      </c>
      <c r="E8" s="11" t="s">
        <v>4</v>
      </c>
      <c r="F8" s="122" t="s">
        <v>4</v>
      </c>
      <c r="G8" s="123" t="s">
        <v>4</v>
      </c>
      <c r="H8" s="122" t="s">
        <v>4</v>
      </c>
      <c r="I8" s="123" t="s">
        <v>4</v>
      </c>
      <c r="J8" s="11" t="s">
        <v>4</v>
      </c>
      <c r="K8" s="11" t="s">
        <v>4</v>
      </c>
      <c r="L8" s="11" t="s">
        <v>4</v>
      </c>
      <c r="M8" s="11" t="s">
        <v>4</v>
      </c>
      <c r="N8" s="11" t="s">
        <v>4</v>
      </c>
      <c r="O8" s="11" t="s">
        <v>4</v>
      </c>
      <c r="P8" s="11" t="s">
        <v>4</v>
      </c>
      <c r="Q8" s="11" t="s">
        <v>4</v>
      </c>
      <c r="R8" s="11" t="s">
        <v>4</v>
      </c>
      <c r="S8" s="122" t="s">
        <v>4</v>
      </c>
      <c r="T8" s="123" t="s">
        <v>4</v>
      </c>
      <c r="U8" s="122" t="s">
        <v>4</v>
      </c>
      <c r="V8" s="134"/>
      <c r="W8" s="123"/>
      <c r="X8" s="11" t="s">
        <v>4</v>
      </c>
      <c r="Y8" s="11" t="s">
        <v>4</v>
      </c>
      <c r="Z8" s="11" t="s">
        <v>4</v>
      </c>
      <c r="AA8" s="129" t="s">
        <v>4</v>
      </c>
      <c r="AB8" s="130"/>
      <c r="AC8" s="11" t="s">
        <v>4</v>
      </c>
    </row>
    <row r="9" spans="1:36" ht="56.25" x14ac:dyDescent="0.2">
      <c r="A9" s="97" t="s">
        <v>35</v>
      </c>
      <c r="B9" s="11" t="s">
        <v>4</v>
      </c>
      <c r="C9" s="99" t="s">
        <v>4</v>
      </c>
      <c r="D9" s="99" t="s">
        <v>4</v>
      </c>
      <c r="E9" s="11" t="s">
        <v>4</v>
      </c>
      <c r="F9" s="122" t="s">
        <v>4</v>
      </c>
      <c r="G9" s="123" t="s">
        <v>4</v>
      </c>
      <c r="H9" s="122" t="s">
        <v>4</v>
      </c>
      <c r="I9" s="123" t="s">
        <v>4</v>
      </c>
      <c r="J9" s="11" t="s">
        <v>4</v>
      </c>
      <c r="K9" s="11" t="s">
        <v>4</v>
      </c>
      <c r="L9" s="11" t="s">
        <v>4</v>
      </c>
      <c r="M9" s="11" t="s">
        <v>4</v>
      </c>
      <c r="N9" s="11" t="s">
        <v>4</v>
      </c>
      <c r="O9" s="11" t="s">
        <v>4</v>
      </c>
      <c r="P9" s="11" t="s">
        <v>4</v>
      </c>
      <c r="Q9" s="101">
        <v>44240</v>
      </c>
      <c r="R9" s="11" t="s">
        <v>4</v>
      </c>
      <c r="S9" s="122" t="s">
        <v>4</v>
      </c>
      <c r="T9" s="123" t="s">
        <v>4</v>
      </c>
      <c r="U9" s="122" t="s">
        <v>4</v>
      </c>
      <c r="V9" s="134"/>
      <c r="W9" s="123"/>
      <c r="X9" s="11" t="s">
        <v>4</v>
      </c>
      <c r="Y9" s="11" t="s">
        <v>4</v>
      </c>
      <c r="Z9" s="11" t="s">
        <v>4</v>
      </c>
      <c r="AA9" s="129" t="s">
        <v>4</v>
      </c>
      <c r="AB9" s="130"/>
      <c r="AC9" s="11" t="s">
        <v>4</v>
      </c>
    </row>
    <row r="10" spans="1:36" ht="56.25" x14ac:dyDescent="0.2">
      <c r="A10" s="97" t="s">
        <v>40</v>
      </c>
      <c r="B10" s="45"/>
      <c r="C10" s="99" t="s">
        <v>4</v>
      </c>
      <c r="D10" s="99" t="s">
        <v>4</v>
      </c>
      <c r="E10" s="11" t="s">
        <v>4</v>
      </c>
      <c r="F10" s="122" t="s">
        <v>4</v>
      </c>
      <c r="G10" s="123" t="s">
        <v>4</v>
      </c>
      <c r="H10" s="122" t="s">
        <v>4</v>
      </c>
      <c r="I10" s="123" t="s">
        <v>4</v>
      </c>
      <c r="J10" s="11" t="s">
        <v>4</v>
      </c>
      <c r="K10" s="11" t="s">
        <v>4</v>
      </c>
      <c r="L10" s="11" t="s">
        <v>4</v>
      </c>
      <c r="M10" s="11" t="s">
        <v>4</v>
      </c>
      <c r="N10" s="11" t="s">
        <v>4</v>
      </c>
      <c r="O10" s="11" t="s">
        <v>4</v>
      </c>
      <c r="P10" s="11" t="s">
        <v>4</v>
      </c>
      <c r="Q10" s="11" t="s">
        <v>4</v>
      </c>
      <c r="R10" s="11" t="s">
        <v>4</v>
      </c>
      <c r="S10" s="122" t="s">
        <v>4</v>
      </c>
      <c r="T10" s="123" t="s">
        <v>4</v>
      </c>
      <c r="U10" s="122" t="s">
        <v>4</v>
      </c>
      <c r="V10" s="134"/>
      <c r="W10" s="123"/>
      <c r="X10" s="11" t="s">
        <v>4</v>
      </c>
      <c r="Y10" s="11" t="s">
        <v>4</v>
      </c>
      <c r="Z10" s="11" t="s">
        <v>4</v>
      </c>
      <c r="AA10" s="129" t="s">
        <v>4</v>
      </c>
      <c r="AB10" s="130"/>
      <c r="AC10" s="11" t="s">
        <v>4</v>
      </c>
    </row>
    <row r="11" spans="1:36" ht="56.25" x14ac:dyDescent="0.2">
      <c r="A11" s="97" t="s">
        <v>36</v>
      </c>
      <c r="B11" s="11" t="s">
        <v>4</v>
      </c>
      <c r="C11" s="99" t="s">
        <v>4</v>
      </c>
      <c r="D11" s="94">
        <v>30654</v>
      </c>
      <c r="E11" s="11" t="s">
        <v>4</v>
      </c>
      <c r="F11" s="122" t="s">
        <v>4</v>
      </c>
      <c r="G11" s="123" t="s">
        <v>4</v>
      </c>
      <c r="H11" s="122" t="s">
        <v>4</v>
      </c>
      <c r="I11" s="123" t="s">
        <v>4</v>
      </c>
      <c r="J11" s="11" t="s">
        <v>4</v>
      </c>
      <c r="K11" s="11" t="s">
        <v>4</v>
      </c>
      <c r="L11" s="11" t="s">
        <v>4</v>
      </c>
      <c r="M11" s="11" t="s">
        <v>4</v>
      </c>
      <c r="N11" s="11" t="s">
        <v>4</v>
      </c>
      <c r="O11" s="11" t="s">
        <v>4</v>
      </c>
      <c r="P11" s="11" t="s">
        <v>4</v>
      </c>
      <c r="Q11" s="11" t="s">
        <v>4</v>
      </c>
      <c r="R11" s="11" t="s">
        <v>4</v>
      </c>
      <c r="S11" s="122" t="s">
        <v>4</v>
      </c>
      <c r="T11" s="123" t="s">
        <v>4</v>
      </c>
      <c r="U11" s="122" t="s">
        <v>4</v>
      </c>
      <c r="V11" s="134"/>
      <c r="W11" s="123"/>
      <c r="X11" s="11" t="s">
        <v>4</v>
      </c>
      <c r="Y11" s="11" t="s">
        <v>4</v>
      </c>
      <c r="Z11" s="11" t="s">
        <v>4</v>
      </c>
      <c r="AA11" s="129" t="s">
        <v>4</v>
      </c>
      <c r="AB11" s="130"/>
      <c r="AC11" s="11" t="s">
        <v>4</v>
      </c>
      <c r="AF11" s="84"/>
    </row>
    <row r="12" spans="1:36" ht="56.25" x14ac:dyDescent="0.3">
      <c r="A12" s="97" t="s">
        <v>37</v>
      </c>
      <c r="B12" s="11" t="s">
        <v>4</v>
      </c>
      <c r="C12" s="11" t="s">
        <v>4</v>
      </c>
      <c r="D12" s="11" t="s">
        <v>4</v>
      </c>
      <c r="E12" s="11" t="s">
        <v>4</v>
      </c>
      <c r="F12" s="122" t="s">
        <v>4</v>
      </c>
      <c r="G12" s="123" t="s">
        <v>4</v>
      </c>
      <c r="H12" s="122" t="s">
        <v>4</v>
      </c>
      <c r="I12" s="123" t="s">
        <v>4</v>
      </c>
      <c r="J12" s="11" t="s">
        <v>4</v>
      </c>
      <c r="K12" s="11" t="s">
        <v>4</v>
      </c>
      <c r="L12" s="11" t="s">
        <v>4</v>
      </c>
      <c r="M12" s="11" t="s">
        <v>4</v>
      </c>
      <c r="N12" s="11" t="s">
        <v>4</v>
      </c>
      <c r="O12" s="11" t="s">
        <v>4</v>
      </c>
      <c r="P12" s="11" t="s">
        <v>4</v>
      </c>
      <c r="Q12" s="94">
        <v>32842</v>
      </c>
      <c r="R12" s="11" t="s">
        <v>4</v>
      </c>
      <c r="S12" s="122" t="s">
        <v>4</v>
      </c>
      <c r="T12" s="123" t="s">
        <v>4</v>
      </c>
      <c r="U12" s="122" t="s">
        <v>4</v>
      </c>
      <c r="V12" s="134"/>
      <c r="W12" s="123"/>
      <c r="X12" s="11" t="s">
        <v>4</v>
      </c>
      <c r="Y12" s="11" t="s">
        <v>4</v>
      </c>
      <c r="Z12" s="11" t="s">
        <v>4</v>
      </c>
      <c r="AA12" s="129" t="s">
        <v>4</v>
      </c>
      <c r="AB12" s="130"/>
      <c r="AC12" s="11" t="s">
        <v>4</v>
      </c>
      <c r="AD12" s="41"/>
    </row>
    <row r="13" spans="1:36" ht="37.5" x14ac:dyDescent="0.3">
      <c r="A13" s="97" t="s">
        <v>5</v>
      </c>
      <c r="B13" s="102">
        <f>B14+B15+B16+B17+B18</f>
        <v>18921810.671400003</v>
      </c>
      <c r="C13" s="103"/>
      <c r="D13" s="103"/>
      <c r="E13" s="66">
        <f t="shared" ref="E13:I13" si="0">E14+E15+E16+E17+E18</f>
        <v>42987.9</v>
      </c>
      <c r="F13" s="118">
        <f t="shared" si="0"/>
        <v>20103706.452356465</v>
      </c>
      <c r="G13" s="123">
        <f t="shared" si="0"/>
        <v>0</v>
      </c>
      <c r="H13" s="118">
        <f t="shared" si="0"/>
        <v>19105403.585221648</v>
      </c>
      <c r="I13" s="123">
        <f t="shared" si="0"/>
        <v>0</v>
      </c>
      <c r="J13" s="94">
        <f>SUM(J14:J18)</f>
        <v>1181895.7809564639</v>
      </c>
      <c r="K13" s="94">
        <f>SUM(K14:K18)</f>
        <v>1181895.7809564639</v>
      </c>
      <c r="L13" s="94">
        <f>SUM(L14:L18)</f>
        <v>1181895.7809564639</v>
      </c>
      <c r="M13" s="94">
        <f>SUM(M14:M18)</f>
        <v>1181895.7809564639</v>
      </c>
      <c r="N13" s="94">
        <v>0</v>
      </c>
      <c r="O13" s="94">
        <v>0</v>
      </c>
      <c r="P13" s="11" t="s">
        <v>4</v>
      </c>
      <c r="Q13" s="11" t="s">
        <v>4</v>
      </c>
      <c r="R13" s="66">
        <f t="shared" ref="R13:W13" si="1">R14+R15+R16+R17+R18</f>
        <v>42593</v>
      </c>
      <c r="S13" s="116">
        <f t="shared" si="1"/>
        <v>21649615.648415998</v>
      </c>
      <c r="T13" s="117">
        <f t="shared" si="1"/>
        <v>0</v>
      </c>
      <c r="U13" s="116">
        <f t="shared" si="1"/>
        <v>20494849.495679997</v>
      </c>
      <c r="V13" s="132">
        <f t="shared" si="1"/>
        <v>0</v>
      </c>
      <c r="W13" s="117">
        <f t="shared" si="1"/>
        <v>0</v>
      </c>
      <c r="X13" s="94">
        <f>SUM(X14:X18)</f>
        <v>1545909.1960595353</v>
      </c>
      <c r="Y13" s="94">
        <f>SUM(Y14:Y18)</f>
        <v>1545909.1960595353</v>
      </c>
      <c r="Z13" s="94">
        <f>SUM(Z14:Z18)</f>
        <v>1545909.1960595353</v>
      </c>
      <c r="AA13" s="116">
        <v>0</v>
      </c>
      <c r="AB13" s="117"/>
      <c r="AC13" s="94">
        <v>0</v>
      </c>
      <c r="AD13" s="61"/>
      <c r="AE13" s="17"/>
      <c r="AF13" s="62"/>
    </row>
    <row r="14" spans="1:36" ht="56.25" x14ac:dyDescent="0.3">
      <c r="A14" s="44" t="s">
        <v>6</v>
      </c>
      <c r="B14" s="104">
        <v>12879939.693600001</v>
      </c>
      <c r="C14" s="50">
        <v>100</v>
      </c>
      <c r="D14" s="50">
        <f>D11</f>
        <v>30654</v>
      </c>
      <c r="E14" s="67">
        <v>28666</v>
      </c>
      <c r="F14" s="114">
        <f>(E14*D14*12*1.302)/1000</f>
        <v>13729239.459936</v>
      </c>
      <c r="G14" s="115"/>
      <c r="H14" s="114">
        <f>F14</f>
        <v>13729239.459936</v>
      </c>
      <c r="I14" s="115"/>
      <c r="J14" s="50">
        <f t="shared" ref="J14:J24" si="2">F14-B14</f>
        <v>849299.76633599959</v>
      </c>
      <c r="K14" s="50">
        <f>J14</f>
        <v>849299.76633599959</v>
      </c>
      <c r="L14" s="50">
        <f>J14</f>
        <v>849299.76633599959</v>
      </c>
      <c r="M14" s="50">
        <f>L14</f>
        <v>849299.76633599959</v>
      </c>
      <c r="N14" s="50">
        <v>0</v>
      </c>
      <c r="O14" s="50">
        <v>0</v>
      </c>
      <c r="P14" s="50">
        <v>100</v>
      </c>
      <c r="Q14" s="50">
        <f>Q12</f>
        <v>32842</v>
      </c>
      <c r="R14" s="67">
        <v>28127</v>
      </c>
      <c r="S14" s="118">
        <f>(Q14*R14*12*1.302)/1000</f>
        <v>14432622.096816</v>
      </c>
      <c r="T14" s="119"/>
      <c r="U14" s="118">
        <f>S14</f>
        <v>14432622.096816</v>
      </c>
      <c r="V14" s="120"/>
      <c r="W14" s="119"/>
      <c r="X14" s="50">
        <f>S14-F14</f>
        <v>703382.63687999919</v>
      </c>
      <c r="Y14" s="50">
        <f>X14</f>
        <v>703382.63687999919</v>
      </c>
      <c r="Z14" s="50">
        <f>X14</f>
        <v>703382.63687999919</v>
      </c>
      <c r="AA14" s="112">
        <v>0</v>
      </c>
      <c r="AB14" s="113"/>
      <c r="AC14" s="50">
        <v>0</v>
      </c>
      <c r="AD14" s="60"/>
      <c r="AE14" s="83"/>
      <c r="AF14" s="84"/>
      <c r="AG14" s="82"/>
      <c r="AH14" s="82"/>
      <c r="AI14" s="82"/>
      <c r="AJ14" s="82"/>
    </row>
    <row r="15" spans="1:36" ht="56.25" x14ac:dyDescent="0.3">
      <c r="A15" s="42" t="s">
        <v>7</v>
      </c>
      <c r="B15" s="104">
        <v>3244924.9937999998</v>
      </c>
      <c r="C15" s="50">
        <v>99.999778282486872</v>
      </c>
      <c r="D15" s="50">
        <v>26071.893752540993</v>
      </c>
      <c r="E15" s="67">
        <v>8345.2999999999993</v>
      </c>
      <c r="F15" s="114">
        <f>(E15*D15*12*1.302)/1000</f>
        <v>3399435.1555544473</v>
      </c>
      <c r="G15" s="115"/>
      <c r="H15" s="114">
        <f>F15</f>
        <v>3399435.1555544473</v>
      </c>
      <c r="I15" s="115"/>
      <c r="J15" s="50">
        <f t="shared" si="2"/>
        <v>154510.1617544475</v>
      </c>
      <c r="K15" s="50">
        <f t="shared" ref="K15:K18" si="3">J15</f>
        <v>154510.1617544475</v>
      </c>
      <c r="L15" s="50">
        <f t="shared" ref="L15:L18" si="4">J15</f>
        <v>154510.1617544475</v>
      </c>
      <c r="M15" s="50">
        <f t="shared" ref="M15:M16" si="5">L15</f>
        <v>154510.1617544475</v>
      </c>
      <c r="N15" s="50">
        <v>0</v>
      </c>
      <c r="O15" s="50">
        <v>0</v>
      </c>
      <c r="P15" s="50">
        <v>99.999778282486872</v>
      </c>
      <c r="Q15" s="105">
        <v>30172</v>
      </c>
      <c r="R15" s="67">
        <v>8416</v>
      </c>
      <c r="S15" s="118">
        <f t="shared" ref="S15:S18" si="6">(Q15*R15*12*1.302)/1000</f>
        <v>3967364.0724479998</v>
      </c>
      <c r="T15" s="119"/>
      <c r="U15" s="118">
        <f>S15</f>
        <v>3967364.0724479998</v>
      </c>
      <c r="V15" s="120"/>
      <c r="W15" s="119"/>
      <c r="X15" s="50">
        <f t="shared" ref="X15:X24" si="7">S15-F15</f>
        <v>567928.91689355252</v>
      </c>
      <c r="Y15" s="50">
        <f t="shared" ref="Y15:Y18" si="8">X15</f>
        <v>567928.91689355252</v>
      </c>
      <c r="Z15" s="50">
        <f t="shared" ref="Z15:Z24" si="9">X15</f>
        <v>567928.91689355252</v>
      </c>
      <c r="AA15" s="112">
        <v>0</v>
      </c>
      <c r="AB15" s="113"/>
      <c r="AC15" s="50">
        <v>0</v>
      </c>
      <c r="AD15" s="73"/>
      <c r="AE15" s="83"/>
      <c r="AF15" s="84"/>
      <c r="AG15" s="82"/>
      <c r="AH15" s="82"/>
      <c r="AI15" s="82"/>
      <c r="AJ15" s="82"/>
    </row>
    <row r="16" spans="1:36" ht="36" customHeight="1" x14ac:dyDescent="0.3">
      <c r="A16" s="42" t="s">
        <v>8</v>
      </c>
      <c r="B16" s="104">
        <v>2107832.1474000001</v>
      </c>
      <c r="C16" s="50">
        <v>99.999958255537592</v>
      </c>
      <c r="D16" s="50">
        <v>32272.069250575954</v>
      </c>
      <c r="E16" s="67">
        <v>4454.3999999999996</v>
      </c>
      <c r="F16" s="114">
        <f t="shared" ref="F16:F18" si="10">(E16*D16*12*1.302)/1000</f>
        <v>2245992.2671348169</v>
      </c>
      <c r="G16" s="115"/>
      <c r="H16" s="114">
        <v>1247689.3999999999</v>
      </c>
      <c r="I16" s="115"/>
      <c r="J16" s="50">
        <f t="shared" si="2"/>
        <v>138160.11973481672</v>
      </c>
      <c r="K16" s="50">
        <f t="shared" si="3"/>
        <v>138160.11973481672</v>
      </c>
      <c r="L16" s="50">
        <f t="shared" si="4"/>
        <v>138160.11973481672</v>
      </c>
      <c r="M16" s="50">
        <f t="shared" si="5"/>
        <v>138160.11973481672</v>
      </c>
      <c r="N16" s="50">
        <v>0</v>
      </c>
      <c r="O16" s="50">
        <v>0</v>
      </c>
      <c r="P16" s="50">
        <v>99.999958255537592</v>
      </c>
      <c r="Q16" s="105">
        <v>34929</v>
      </c>
      <c r="R16" s="67">
        <v>4454</v>
      </c>
      <c r="S16" s="118">
        <f t="shared" si="6"/>
        <v>2430684.5199840004</v>
      </c>
      <c r="T16" s="119"/>
      <c r="U16" s="118">
        <v>1275918.3672480001</v>
      </c>
      <c r="V16" s="120"/>
      <c r="W16" s="119"/>
      <c r="X16" s="50">
        <f t="shared" si="7"/>
        <v>184692.25284918351</v>
      </c>
      <c r="Y16" s="50">
        <f t="shared" si="8"/>
        <v>184692.25284918351</v>
      </c>
      <c r="Z16" s="50">
        <f t="shared" si="9"/>
        <v>184692.25284918351</v>
      </c>
      <c r="AA16" s="112">
        <v>0</v>
      </c>
      <c r="AB16" s="113"/>
      <c r="AC16" s="50">
        <v>0</v>
      </c>
      <c r="AD16" s="73"/>
      <c r="AE16" s="83"/>
      <c r="AF16" s="84"/>
      <c r="AG16" s="82"/>
      <c r="AH16" s="82"/>
      <c r="AI16" s="82"/>
      <c r="AJ16" s="82"/>
    </row>
    <row r="17" spans="1:36" ht="56.25" x14ac:dyDescent="0.3">
      <c r="A17" s="42" t="s">
        <v>15</v>
      </c>
      <c r="B17" s="104">
        <v>689113.83660000004</v>
      </c>
      <c r="C17" s="50">
        <v>100</v>
      </c>
      <c r="D17" s="50">
        <f>D11</f>
        <v>30654</v>
      </c>
      <c r="E17" s="67">
        <v>1522.2</v>
      </c>
      <c r="F17" s="114">
        <f t="shared" si="10"/>
        <v>729039.56973120011</v>
      </c>
      <c r="G17" s="115"/>
      <c r="H17" s="114">
        <f>F17</f>
        <v>729039.56973120011</v>
      </c>
      <c r="I17" s="115"/>
      <c r="J17" s="50">
        <f t="shared" si="2"/>
        <v>39925.733131200075</v>
      </c>
      <c r="K17" s="50">
        <f t="shared" si="3"/>
        <v>39925.733131200075</v>
      </c>
      <c r="L17" s="50">
        <f t="shared" si="4"/>
        <v>39925.733131200075</v>
      </c>
      <c r="M17" s="50">
        <f t="shared" ref="M17:M18" si="11">J17</f>
        <v>39925.733131200075</v>
      </c>
      <c r="N17" s="50">
        <v>0</v>
      </c>
      <c r="O17" s="50">
        <v>0</v>
      </c>
      <c r="P17" s="50">
        <v>100</v>
      </c>
      <c r="Q17" s="50">
        <f>Q12</f>
        <v>32842</v>
      </c>
      <c r="R17" s="67">
        <v>1596</v>
      </c>
      <c r="S17" s="118">
        <f t="shared" si="6"/>
        <v>818944.95916800003</v>
      </c>
      <c r="T17" s="119"/>
      <c r="U17" s="118">
        <f>S17</f>
        <v>818944.95916800003</v>
      </c>
      <c r="V17" s="120"/>
      <c r="W17" s="119"/>
      <c r="X17" s="50">
        <f t="shared" si="7"/>
        <v>89905.389436799916</v>
      </c>
      <c r="Y17" s="50">
        <f t="shared" si="8"/>
        <v>89905.389436799916</v>
      </c>
      <c r="Z17" s="50">
        <f t="shared" si="9"/>
        <v>89905.389436799916</v>
      </c>
      <c r="AA17" s="112">
        <v>0</v>
      </c>
      <c r="AB17" s="113"/>
      <c r="AC17" s="50">
        <v>0</v>
      </c>
      <c r="AD17" s="73"/>
      <c r="AE17" s="83"/>
      <c r="AF17" s="84"/>
      <c r="AG17" s="82"/>
      <c r="AH17" s="82"/>
      <c r="AI17" s="82"/>
      <c r="AJ17" s="82"/>
    </row>
    <row r="18" spans="1:36" ht="37.5" x14ac:dyDescent="0.3">
      <c r="A18" s="43" t="s">
        <v>9</v>
      </c>
      <c r="B18" s="104">
        <v>0</v>
      </c>
      <c r="C18" s="50">
        <v>0</v>
      </c>
      <c r="D18" s="50">
        <v>0</v>
      </c>
      <c r="E18" s="67">
        <v>0</v>
      </c>
      <c r="F18" s="114">
        <f t="shared" si="10"/>
        <v>0</v>
      </c>
      <c r="G18" s="115"/>
      <c r="H18" s="114">
        <f t="shared" ref="H18" si="12">F18</f>
        <v>0</v>
      </c>
      <c r="I18" s="115"/>
      <c r="J18" s="50">
        <f t="shared" si="2"/>
        <v>0</v>
      </c>
      <c r="K18" s="50">
        <f t="shared" si="3"/>
        <v>0</v>
      </c>
      <c r="L18" s="50">
        <f t="shared" si="4"/>
        <v>0</v>
      </c>
      <c r="M18" s="50">
        <f t="shared" si="11"/>
        <v>0</v>
      </c>
      <c r="N18" s="50">
        <v>0</v>
      </c>
      <c r="O18" s="50">
        <v>0</v>
      </c>
      <c r="P18" s="50">
        <v>0</v>
      </c>
      <c r="Q18" s="50">
        <v>0</v>
      </c>
      <c r="R18" s="67">
        <v>0</v>
      </c>
      <c r="S18" s="114">
        <f t="shared" si="6"/>
        <v>0</v>
      </c>
      <c r="T18" s="115"/>
      <c r="U18" s="114">
        <f t="shared" ref="U18" si="13">S18</f>
        <v>0</v>
      </c>
      <c r="V18" s="131"/>
      <c r="W18" s="115"/>
      <c r="X18" s="50">
        <f t="shared" si="7"/>
        <v>0</v>
      </c>
      <c r="Y18" s="50">
        <f t="shared" si="8"/>
        <v>0</v>
      </c>
      <c r="Z18" s="50">
        <f t="shared" si="9"/>
        <v>0</v>
      </c>
      <c r="AA18" s="112">
        <v>0</v>
      </c>
      <c r="AB18" s="113"/>
      <c r="AC18" s="50">
        <v>0</v>
      </c>
      <c r="AD18" s="73"/>
      <c r="AE18" s="83"/>
      <c r="AF18" s="84"/>
      <c r="AG18" s="82"/>
      <c r="AH18" s="82"/>
      <c r="AI18" s="82"/>
      <c r="AJ18" s="82"/>
    </row>
    <row r="19" spans="1:36" ht="75" x14ac:dyDescent="0.3">
      <c r="A19" s="97" t="s">
        <v>26</v>
      </c>
      <c r="B19" s="102">
        <f>B20+B21+B22</f>
        <v>1757372.9376000003</v>
      </c>
      <c r="C19" s="11"/>
      <c r="D19" s="11"/>
      <c r="E19" s="66">
        <f>E20+E21+E22</f>
        <v>3213.6570789123693</v>
      </c>
      <c r="F19" s="118">
        <f>F20+F21+F22</f>
        <v>1758850.6410556321</v>
      </c>
      <c r="G19" s="119"/>
      <c r="H19" s="118">
        <f>H20+H21+H22</f>
        <v>1378382.2252781242</v>
      </c>
      <c r="I19" s="119"/>
      <c r="J19" s="94">
        <f>J20+J21+J22</f>
        <v>1477.7034556318831</v>
      </c>
      <c r="K19" s="94">
        <f>SUM(K20:K22)</f>
        <v>1477.7034556318831</v>
      </c>
      <c r="L19" s="94">
        <f>SUM(L20:L22)</f>
        <v>1477.7034556318831</v>
      </c>
      <c r="M19" s="94">
        <f>SUM(M20:M22)</f>
        <v>1477.7034556318831</v>
      </c>
      <c r="N19" s="94">
        <f>SUM(N20:N22)</f>
        <v>0</v>
      </c>
      <c r="O19" s="94">
        <f>SUM(O20:O22)</f>
        <v>0</v>
      </c>
      <c r="P19" s="11" t="s">
        <v>4</v>
      </c>
      <c r="Q19" s="94"/>
      <c r="R19" s="66">
        <f>R20+R21+R22</f>
        <v>2965</v>
      </c>
      <c r="S19" s="116">
        <f>S20+S21+S22</f>
        <v>1765657.646928</v>
      </c>
      <c r="T19" s="117"/>
      <c r="U19" s="116">
        <f>U20+U21+U22</f>
        <v>1276651.039104</v>
      </c>
      <c r="V19" s="132"/>
      <c r="W19" s="117"/>
      <c r="X19" s="94">
        <f>SUM(X20:X22)</f>
        <v>6807.005872367823</v>
      </c>
      <c r="Y19" s="94">
        <f>SUM(Y20:Y22)</f>
        <v>6807.005872367823</v>
      </c>
      <c r="Z19" s="94">
        <f>SUM(Z20:Z22)</f>
        <v>6807.005872367823</v>
      </c>
      <c r="AA19" s="116">
        <v>0</v>
      </c>
      <c r="AB19" s="117"/>
      <c r="AC19" s="94">
        <v>0</v>
      </c>
      <c r="AD19" s="74"/>
      <c r="AE19" s="83"/>
      <c r="AF19" s="84"/>
      <c r="AG19" s="82"/>
      <c r="AH19" s="82"/>
      <c r="AI19" s="82"/>
      <c r="AJ19" s="82"/>
    </row>
    <row r="20" spans="1:36" ht="75" x14ac:dyDescent="0.3">
      <c r="A20" s="44" t="s">
        <v>17</v>
      </c>
      <c r="B20" s="104">
        <v>421003.26240000001</v>
      </c>
      <c r="C20" s="50">
        <v>200</v>
      </c>
      <c r="D20" s="50">
        <f>D11*2</f>
        <v>61308</v>
      </c>
      <c r="E20" s="67">
        <v>458.73953297801683</v>
      </c>
      <c r="F20" s="114">
        <f t="shared" ref="F20" si="14">(E20*D20*12*1.302)/1000</f>
        <v>439415.67696884117</v>
      </c>
      <c r="G20" s="115"/>
      <c r="H20" s="114">
        <f>F20</f>
        <v>439415.67696884117</v>
      </c>
      <c r="I20" s="115"/>
      <c r="J20" s="50">
        <f t="shared" si="2"/>
        <v>18412.414568841166</v>
      </c>
      <c r="K20" s="50">
        <f>J20</f>
        <v>18412.414568841166</v>
      </c>
      <c r="L20" s="50">
        <f>J20</f>
        <v>18412.414568841166</v>
      </c>
      <c r="M20" s="50">
        <f>J20</f>
        <v>18412.414568841166</v>
      </c>
      <c r="N20" s="50">
        <v>0</v>
      </c>
      <c r="O20" s="50">
        <v>0</v>
      </c>
      <c r="P20" s="50">
        <v>200</v>
      </c>
      <c r="Q20" s="50">
        <f>Q12*2</f>
        <v>65684</v>
      </c>
      <c r="R20" s="67">
        <v>476</v>
      </c>
      <c r="S20" s="118">
        <f>(Q20*R20*12*1.302)/1000</f>
        <v>488493.48441600002</v>
      </c>
      <c r="T20" s="119"/>
      <c r="U20" s="118">
        <f>S20</f>
        <v>488493.48441600002</v>
      </c>
      <c r="V20" s="120"/>
      <c r="W20" s="119"/>
      <c r="X20" s="50">
        <f t="shared" si="7"/>
        <v>49077.807447158848</v>
      </c>
      <c r="Y20" s="50">
        <f>X20</f>
        <v>49077.807447158848</v>
      </c>
      <c r="Z20" s="50">
        <f t="shared" si="9"/>
        <v>49077.807447158848</v>
      </c>
      <c r="AA20" s="112">
        <v>0</v>
      </c>
      <c r="AB20" s="113"/>
      <c r="AC20" s="50">
        <v>0</v>
      </c>
      <c r="AD20" s="73"/>
      <c r="AE20" s="83"/>
      <c r="AF20" s="84"/>
      <c r="AG20" s="82"/>
      <c r="AH20" s="82"/>
      <c r="AI20" s="82"/>
      <c r="AJ20" s="82"/>
    </row>
    <row r="21" spans="1:36" ht="37.5" x14ac:dyDescent="0.3">
      <c r="A21" s="42" t="s">
        <v>10</v>
      </c>
      <c r="B21" s="104">
        <v>1091883.3702000002</v>
      </c>
      <c r="C21" s="50">
        <v>100</v>
      </c>
      <c r="D21" s="50">
        <f>D11</f>
        <v>30654</v>
      </c>
      <c r="E21" s="67">
        <v>2252.7199752711008</v>
      </c>
      <c r="F21" s="114">
        <f t="shared" ref="F21" si="15">(E21*D21*12*1.302)/1000</f>
        <v>1078913.4157775079</v>
      </c>
      <c r="G21" s="115"/>
      <c r="H21" s="114">
        <v>698445</v>
      </c>
      <c r="I21" s="115"/>
      <c r="J21" s="50">
        <f t="shared" si="2"/>
        <v>-12969.954422492301</v>
      </c>
      <c r="K21" s="50">
        <f t="shared" ref="K21:K24" si="16">J21</f>
        <v>-12969.954422492301</v>
      </c>
      <c r="L21" s="50">
        <f t="shared" ref="L21:L24" si="17">J21</f>
        <v>-12969.954422492301</v>
      </c>
      <c r="M21" s="50">
        <f t="shared" ref="M21:M22" si="18">J21</f>
        <v>-12969.954422492301</v>
      </c>
      <c r="N21" s="50">
        <v>0</v>
      </c>
      <c r="O21" s="50">
        <v>0</v>
      </c>
      <c r="P21" s="50">
        <v>100</v>
      </c>
      <c r="Q21" s="50">
        <f>Q12</f>
        <v>32842</v>
      </c>
      <c r="R21" s="67">
        <v>2054</v>
      </c>
      <c r="S21" s="118">
        <f t="shared" ref="S21:S22" si="19">(Q21*R21*12*1.302)/1000</f>
        <v>1053955.480032</v>
      </c>
      <c r="T21" s="119"/>
      <c r="U21" s="118">
        <v>564948.87220800004</v>
      </c>
      <c r="V21" s="120"/>
      <c r="W21" s="119"/>
      <c r="X21" s="50">
        <f t="shared" si="7"/>
        <v>-24957.935745507944</v>
      </c>
      <c r="Y21" s="50">
        <f t="shared" ref="Y21:Y24" si="20">X21</f>
        <v>-24957.935745507944</v>
      </c>
      <c r="Z21" s="50">
        <f t="shared" si="9"/>
        <v>-24957.935745507944</v>
      </c>
      <c r="AA21" s="112">
        <v>0</v>
      </c>
      <c r="AB21" s="113"/>
      <c r="AC21" s="50">
        <v>0</v>
      </c>
      <c r="AD21" s="73"/>
      <c r="AE21" s="83"/>
      <c r="AF21" s="84"/>
      <c r="AG21" s="82"/>
      <c r="AH21" s="82"/>
      <c r="AI21" s="82"/>
      <c r="AJ21" s="82"/>
    </row>
    <row r="22" spans="1:36" ht="70.5" customHeight="1" x14ac:dyDescent="0.3">
      <c r="A22" s="43" t="s">
        <v>18</v>
      </c>
      <c r="B22" s="104">
        <v>244486.30500000008</v>
      </c>
      <c r="C22" s="50">
        <v>100</v>
      </c>
      <c r="D22" s="50">
        <f>D11</f>
        <v>30654</v>
      </c>
      <c r="E22" s="67">
        <v>502.19757066325144</v>
      </c>
      <c r="F22" s="114">
        <f t="shared" ref="F22" si="21">(E22*D22*12*1.302)/1000</f>
        <v>240521.5483092831</v>
      </c>
      <c r="G22" s="115"/>
      <c r="H22" s="114">
        <f>F22</f>
        <v>240521.5483092831</v>
      </c>
      <c r="I22" s="115"/>
      <c r="J22" s="50">
        <f t="shared" si="2"/>
        <v>-3964.7566907169821</v>
      </c>
      <c r="K22" s="50">
        <f t="shared" si="16"/>
        <v>-3964.7566907169821</v>
      </c>
      <c r="L22" s="50">
        <f t="shared" si="17"/>
        <v>-3964.7566907169821</v>
      </c>
      <c r="M22" s="50">
        <f t="shared" si="18"/>
        <v>-3964.7566907169821</v>
      </c>
      <c r="N22" s="50">
        <v>0</v>
      </c>
      <c r="O22" s="50">
        <v>0</v>
      </c>
      <c r="P22" s="50">
        <v>100</v>
      </c>
      <c r="Q22" s="50">
        <f>Q12</f>
        <v>32842</v>
      </c>
      <c r="R22" s="67">
        <v>435</v>
      </c>
      <c r="S22" s="118">
        <f t="shared" si="19"/>
        <v>223208.68248000002</v>
      </c>
      <c r="T22" s="119"/>
      <c r="U22" s="118">
        <f>S22</f>
        <v>223208.68248000002</v>
      </c>
      <c r="V22" s="120"/>
      <c r="W22" s="119"/>
      <c r="X22" s="50">
        <f t="shared" si="7"/>
        <v>-17312.865829283081</v>
      </c>
      <c r="Y22" s="50">
        <f t="shared" si="20"/>
        <v>-17312.865829283081</v>
      </c>
      <c r="Z22" s="50">
        <f t="shared" si="9"/>
        <v>-17312.865829283081</v>
      </c>
      <c r="AA22" s="112">
        <v>0</v>
      </c>
      <c r="AB22" s="113"/>
      <c r="AC22" s="50">
        <v>0</v>
      </c>
      <c r="AD22" s="73"/>
      <c r="AE22" s="83"/>
      <c r="AF22" s="84"/>
      <c r="AG22" s="82"/>
      <c r="AH22" s="82"/>
      <c r="AI22" s="82"/>
      <c r="AJ22" s="82"/>
    </row>
    <row r="23" spans="1:36" ht="20.25" customHeight="1" x14ac:dyDescent="0.3">
      <c r="A23" s="52" t="s">
        <v>11</v>
      </c>
      <c r="B23" s="102">
        <v>2386574.7234</v>
      </c>
      <c r="C23" s="11"/>
      <c r="D23" s="50">
        <f>D11</f>
        <v>30654</v>
      </c>
      <c r="E23" s="66">
        <v>5046.2</v>
      </c>
      <c r="F23" s="118">
        <f t="shared" ref="F23" si="22">(E23*D23*12*1.302)/1000</f>
        <v>2416817.4200352002</v>
      </c>
      <c r="G23" s="119"/>
      <c r="H23" s="118">
        <v>1144039.3999999999</v>
      </c>
      <c r="I23" s="119"/>
      <c r="J23" s="50">
        <f t="shared" si="2"/>
        <v>30242.696635200176</v>
      </c>
      <c r="K23" s="50">
        <f t="shared" si="16"/>
        <v>30242.696635200176</v>
      </c>
      <c r="L23" s="50">
        <f t="shared" si="17"/>
        <v>30242.696635200176</v>
      </c>
      <c r="M23" s="94">
        <f>L23</f>
        <v>30242.696635200176</v>
      </c>
      <c r="N23" s="94">
        <v>0</v>
      </c>
      <c r="O23" s="94">
        <v>0</v>
      </c>
      <c r="P23" s="11" t="s">
        <v>4</v>
      </c>
      <c r="Q23" s="94">
        <f>Q12</f>
        <v>32842</v>
      </c>
      <c r="R23" s="66">
        <v>5162</v>
      </c>
      <c r="S23" s="118">
        <f t="shared" ref="S23:S24" si="23">(Q23*R23*12*1.302)/1000</f>
        <v>2648743.0320960004</v>
      </c>
      <c r="T23" s="119"/>
      <c r="U23" s="118">
        <v>1246120.2</v>
      </c>
      <c r="V23" s="120"/>
      <c r="W23" s="119"/>
      <c r="X23" s="50">
        <f t="shared" si="7"/>
        <v>231925.61206080019</v>
      </c>
      <c r="Y23" s="50">
        <f t="shared" si="20"/>
        <v>231925.61206080019</v>
      </c>
      <c r="Z23" s="50">
        <f t="shared" si="9"/>
        <v>231925.61206080019</v>
      </c>
      <c r="AA23" s="116">
        <v>0</v>
      </c>
      <c r="AB23" s="117"/>
      <c r="AC23" s="94">
        <v>0</v>
      </c>
      <c r="AD23" s="73"/>
      <c r="AE23" s="83"/>
      <c r="AF23" s="84"/>
      <c r="AG23" s="82"/>
      <c r="AH23" s="82"/>
      <c r="AI23" s="82"/>
      <c r="AJ23" s="82"/>
    </row>
    <row r="24" spans="1:36" ht="16.5" customHeight="1" x14ac:dyDescent="0.3">
      <c r="A24" s="52" t="s">
        <v>12</v>
      </c>
      <c r="B24" s="102">
        <v>1307835.3036</v>
      </c>
      <c r="C24" s="11"/>
      <c r="D24" s="50">
        <f>D11</f>
        <v>30654</v>
      </c>
      <c r="E24" s="66">
        <v>2843.8</v>
      </c>
      <c r="F24" s="118">
        <f t="shared" ref="F24" si="24">(E24*D24*12*1.302)/1000</f>
        <v>1362004.1574048002</v>
      </c>
      <c r="G24" s="119"/>
      <c r="H24" s="118">
        <v>1307844.042624</v>
      </c>
      <c r="I24" s="119"/>
      <c r="J24" s="50">
        <f t="shared" si="2"/>
        <v>54168.853804800194</v>
      </c>
      <c r="K24" s="50">
        <f t="shared" si="16"/>
        <v>54168.853804800194</v>
      </c>
      <c r="L24" s="50">
        <f t="shared" si="17"/>
        <v>54168.853804800194</v>
      </c>
      <c r="M24" s="94">
        <f>L24</f>
        <v>54168.853804800194</v>
      </c>
      <c r="N24" s="94">
        <v>0</v>
      </c>
      <c r="O24" s="94">
        <v>0</v>
      </c>
      <c r="P24" s="11" t="s">
        <v>4</v>
      </c>
      <c r="Q24" s="94">
        <f>Q12</f>
        <v>32842</v>
      </c>
      <c r="R24" s="66">
        <v>2446</v>
      </c>
      <c r="S24" s="118">
        <f t="shared" si="23"/>
        <v>1255099.8559679999</v>
      </c>
      <c r="T24" s="119"/>
      <c r="U24" s="118">
        <f>S24</f>
        <v>1255099.8559679999</v>
      </c>
      <c r="V24" s="120"/>
      <c r="W24" s="119"/>
      <c r="X24" s="50">
        <f t="shared" si="7"/>
        <v>-106904.30143680028</v>
      </c>
      <c r="Y24" s="50">
        <f t="shared" si="20"/>
        <v>-106904.30143680028</v>
      </c>
      <c r="Z24" s="50">
        <f t="shared" si="9"/>
        <v>-106904.30143680028</v>
      </c>
      <c r="AA24" s="116">
        <v>0</v>
      </c>
      <c r="AB24" s="117"/>
      <c r="AC24" s="94">
        <v>0</v>
      </c>
      <c r="AD24" s="73"/>
      <c r="AE24" s="83"/>
      <c r="AF24" s="84"/>
      <c r="AG24" s="82"/>
      <c r="AH24" s="82"/>
      <c r="AI24" s="82"/>
      <c r="AJ24" s="82"/>
    </row>
    <row r="25" spans="1:36" ht="37.5" x14ac:dyDescent="0.3">
      <c r="A25" s="97" t="s">
        <v>23</v>
      </c>
      <c r="B25" s="106">
        <f>B13+B19+B23+B24</f>
        <v>24373593.636000004</v>
      </c>
      <c r="C25" s="11"/>
      <c r="D25" s="11"/>
      <c r="E25" s="66">
        <f>E13+E19+E23+E24</f>
        <v>54091.557078912374</v>
      </c>
      <c r="F25" s="141">
        <f>F13+F19+F23+F24</f>
        <v>25641378.670852099</v>
      </c>
      <c r="G25" s="141"/>
      <c r="H25" s="142">
        <f>H13+H19+H23+H24</f>
        <v>22935669.253123771</v>
      </c>
      <c r="I25" s="142"/>
      <c r="J25" s="94">
        <f>J13+J19+J23+J24</f>
        <v>1267785.0348520961</v>
      </c>
      <c r="K25" s="94">
        <f>K13+K19+K23+K24</f>
        <v>1267785.0348520961</v>
      </c>
      <c r="L25" s="94">
        <f>L13+L19+L23+L24</f>
        <v>1267785.0348520961</v>
      </c>
      <c r="M25" s="94">
        <f>M13+M19+M23+M24</f>
        <v>1267785.0348520961</v>
      </c>
      <c r="N25" s="94">
        <v>0</v>
      </c>
      <c r="O25" s="94">
        <v>0</v>
      </c>
      <c r="P25" s="11" t="s">
        <v>4</v>
      </c>
      <c r="Q25" s="94"/>
      <c r="R25" s="66">
        <f>R13+R19+R23+R24</f>
        <v>53166</v>
      </c>
      <c r="S25" s="121">
        <f>S13+S19+S23+S24</f>
        <v>27319116.183408</v>
      </c>
      <c r="T25" s="121"/>
      <c r="U25" s="121">
        <f>U13+U19+U23+U24</f>
        <v>24272720.590751994</v>
      </c>
      <c r="V25" s="121"/>
      <c r="W25" s="121"/>
      <c r="X25" s="94">
        <f>X13+X19+X23+X24</f>
        <v>1677737.5125559031</v>
      </c>
      <c r="Y25" s="94">
        <f>Y13+Y19+Y23+Y24</f>
        <v>1677737.5125559031</v>
      </c>
      <c r="Z25" s="94">
        <f>Z13+Z19+Z23+Z24</f>
        <v>1677737.5125559031</v>
      </c>
      <c r="AA25" s="121">
        <v>0</v>
      </c>
      <c r="AB25" s="121"/>
      <c r="AC25" s="94">
        <v>0</v>
      </c>
      <c r="AD25" s="73"/>
      <c r="AE25" s="83"/>
      <c r="AF25" s="85"/>
      <c r="AG25" s="76"/>
      <c r="AH25" s="76"/>
      <c r="AI25" s="76"/>
      <c r="AJ25" s="76"/>
    </row>
    <row r="26" spans="1:36" s="56" customFormat="1" ht="18.75" x14ac:dyDescent="0.3">
      <c r="A26" s="53"/>
      <c r="B26" s="72"/>
      <c r="C26" s="53"/>
      <c r="D26" s="53"/>
      <c r="E26" s="72"/>
      <c r="F26" s="147"/>
      <c r="G26" s="147" t="e">
        <f>G25-#REF!</f>
        <v>#REF!</v>
      </c>
      <c r="H26" s="53"/>
      <c r="I26" s="53"/>
      <c r="J26" s="53"/>
      <c r="K26" s="53"/>
      <c r="L26" s="53"/>
      <c r="M26" s="100"/>
      <c r="N26" s="54"/>
      <c r="O26" s="55"/>
      <c r="Q26" s="66"/>
      <c r="R26" s="66"/>
      <c r="S26" s="121"/>
      <c r="T26" s="121"/>
      <c r="U26" s="116"/>
      <c r="V26" s="132"/>
      <c r="W26" s="117"/>
      <c r="X26" s="94"/>
      <c r="Y26" s="94"/>
      <c r="AD26" s="63"/>
      <c r="AE26" s="64"/>
      <c r="AF26" s="63"/>
      <c r="AG26" s="82"/>
      <c r="AH26" s="82"/>
      <c r="AI26" s="82"/>
      <c r="AJ26" s="82"/>
    </row>
    <row r="27" spans="1:36" ht="301.5" customHeight="1" x14ac:dyDescent="0.2">
      <c r="A27" s="127" t="s">
        <v>13</v>
      </c>
      <c r="B27" s="127" t="s">
        <v>60</v>
      </c>
      <c r="C27" s="127" t="s">
        <v>61</v>
      </c>
      <c r="D27" s="127" t="s">
        <v>52</v>
      </c>
      <c r="E27" s="127" t="s">
        <v>24</v>
      </c>
      <c r="F27" s="127" t="s">
        <v>62</v>
      </c>
      <c r="G27" s="127"/>
      <c r="H27" s="127"/>
      <c r="I27" s="127"/>
      <c r="J27" s="127"/>
      <c r="K27" s="127" t="s">
        <v>63</v>
      </c>
      <c r="L27" s="125" t="s">
        <v>64</v>
      </c>
      <c r="M27" s="125"/>
      <c r="N27" s="125"/>
      <c r="O27" s="127" t="s">
        <v>65</v>
      </c>
      <c r="P27" s="127" t="s">
        <v>76</v>
      </c>
      <c r="Q27" s="127" t="s">
        <v>57</v>
      </c>
      <c r="R27" s="127" t="s">
        <v>24</v>
      </c>
      <c r="S27" s="127" t="s">
        <v>66</v>
      </c>
      <c r="T27" s="127"/>
      <c r="U27" s="125" t="s">
        <v>67</v>
      </c>
      <c r="V27" s="125"/>
      <c r="W27" s="125"/>
      <c r="X27" s="127" t="s">
        <v>71</v>
      </c>
      <c r="Y27" s="127"/>
      <c r="Z27" s="125" t="s">
        <v>67</v>
      </c>
      <c r="AA27" s="125"/>
      <c r="AB27" s="125"/>
      <c r="AC27" s="127" t="s">
        <v>72</v>
      </c>
    </row>
    <row r="28" spans="1:36" ht="102" customHeight="1" x14ac:dyDescent="0.2">
      <c r="A28" s="127"/>
      <c r="B28" s="127"/>
      <c r="C28" s="127"/>
      <c r="D28" s="127"/>
      <c r="E28" s="127"/>
      <c r="F28" s="127" t="s">
        <v>27</v>
      </c>
      <c r="G28" s="127"/>
      <c r="H28" s="125" t="s">
        <v>28</v>
      </c>
      <c r="I28" s="125"/>
      <c r="J28" s="125"/>
      <c r="K28" s="127"/>
      <c r="L28" s="125" t="s">
        <v>74</v>
      </c>
      <c r="M28" s="125"/>
      <c r="N28" s="125" t="s">
        <v>75</v>
      </c>
      <c r="O28" s="127"/>
      <c r="P28" s="127"/>
      <c r="Q28" s="127"/>
      <c r="R28" s="127"/>
      <c r="S28" s="127" t="s">
        <v>27</v>
      </c>
      <c r="T28" s="127" t="s">
        <v>28</v>
      </c>
      <c r="U28" s="125" t="s">
        <v>68</v>
      </c>
      <c r="V28" s="125" t="s">
        <v>69</v>
      </c>
      <c r="W28" s="125" t="s">
        <v>70</v>
      </c>
      <c r="X28" s="127"/>
      <c r="Y28" s="127"/>
      <c r="Z28" s="125" t="s">
        <v>68</v>
      </c>
      <c r="AA28" s="125" t="s">
        <v>69</v>
      </c>
      <c r="AB28" s="125" t="s">
        <v>70</v>
      </c>
      <c r="AC28" s="127"/>
    </row>
    <row r="29" spans="1:36" ht="9" customHeight="1" x14ac:dyDescent="0.2">
      <c r="A29" s="127"/>
      <c r="B29" s="127"/>
      <c r="C29" s="127"/>
      <c r="D29" s="127"/>
      <c r="E29" s="127"/>
      <c r="F29" s="127"/>
      <c r="G29" s="127"/>
      <c r="H29" s="125"/>
      <c r="I29" s="125"/>
      <c r="J29" s="125"/>
      <c r="K29" s="127"/>
      <c r="L29" s="125"/>
      <c r="M29" s="125"/>
      <c r="N29" s="125"/>
      <c r="O29" s="127"/>
      <c r="P29" s="127"/>
      <c r="Q29" s="127"/>
      <c r="R29" s="127"/>
      <c r="S29" s="127"/>
      <c r="T29" s="127"/>
      <c r="U29" s="125"/>
      <c r="V29" s="125"/>
      <c r="W29" s="125"/>
      <c r="X29" s="127"/>
      <c r="Y29" s="127"/>
      <c r="Z29" s="125"/>
      <c r="AA29" s="125"/>
      <c r="AB29" s="125"/>
      <c r="AC29" s="127"/>
      <c r="AD29" s="15"/>
    </row>
    <row r="30" spans="1:36" ht="38.25" x14ac:dyDescent="0.35">
      <c r="A30" s="5" t="s">
        <v>19</v>
      </c>
      <c r="B30" s="93">
        <v>3300278.0987103237</v>
      </c>
      <c r="C30" s="50">
        <f>D30/D11*100</f>
        <v>116.28349343755384</v>
      </c>
      <c r="D30" s="50">
        <f>F30/E30/1.302/12*1000</f>
        <v>35645.542078347753</v>
      </c>
      <c r="E30" s="67">
        <v>6031.7</v>
      </c>
      <c r="F30" s="112">
        <v>3359210.2491896292</v>
      </c>
      <c r="G30" s="113"/>
      <c r="H30" s="112">
        <v>0</v>
      </c>
      <c r="I30" s="148"/>
      <c r="J30" s="113"/>
      <c r="K30" s="50">
        <f>F30</f>
        <v>3359210.2491896292</v>
      </c>
      <c r="L30" s="146">
        <v>0</v>
      </c>
      <c r="M30" s="146"/>
      <c r="N30" s="50">
        <v>6293.2377700453617</v>
      </c>
      <c r="O30" s="67">
        <v>0</v>
      </c>
      <c r="P30" s="50">
        <f>Q30/Q12*100</f>
        <v>111.55146541011418</v>
      </c>
      <c r="Q30" s="50">
        <f>S30/R30/1.302/12*1000</f>
        <v>36635.732269989698</v>
      </c>
      <c r="R30" s="67">
        <v>6135.7</v>
      </c>
      <c r="S30" s="50">
        <v>3512054.3155277572</v>
      </c>
      <c r="T30" s="50">
        <v>0</v>
      </c>
      <c r="U30" s="50">
        <v>41990.128114870371</v>
      </c>
      <c r="V30" s="50">
        <v>0</v>
      </c>
      <c r="W30" s="93">
        <v>110853.93822325776</v>
      </c>
      <c r="X30" s="112">
        <f>S30</f>
        <v>3512054.3155277572</v>
      </c>
      <c r="Y30" s="113"/>
      <c r="Z30" s="50">
        <f>U30</f>
        <v>41990.128114870371</v>
      </c>
      <c r="AA30" s="50">
        <f>V30</f>
        <v>0</v>
      </c>
      <c r="AB30" s="50">
        <f>W30</f>
        <v>110853.93822325776</v>
      </c>
      <c r="AC30" s="67">
        <f>R30</f>
        <v>6135.7</v>
      </c>
      <c r="AD30" s="46"/>
      <c r="AE30" s="48"/>
      <c r="AF30" s="25"/>
    </row>
    <row r="31" spans="1:36" ht="16.5" customHeight="1" x14ac:dyDescent="0.35">
      <c r="A31" s="5" t="s">
        <v>22</v>
      </c>
      <c r="B31" s="93">
        <v>13364415.365869675</v>
      </c>
      <c r="C31" s="50">
        <f>D31/D11*100</f>
        <v>75.500409682207163</v>
      </c>
      <c r="D31" s="50">
        <f t="shared" ref="D31:D34" si="25">F31/E31/1.302/12*1000</f>
        <v>23143.895583983787</v>
      </c>
      <c r="E31" s="67">
        <v>45815.506786628139</v>
      </c>
      <c r="F31" s="112">
        <v>16566897.544398274</v>
      </c>
      <c r="G31" s="113"/>
      <c r="H31" s="112">
        <v>0</v>
      </c>
      <c r="I31" s="148"/>
      <c r="J31" s="113"/>
      <c r="K31" s="50">
        <f>F31</f>
        <v>16566897.544398274</v>
      </c>
      <c r="L31" s="146">
        <v>1689240.7</v>
      </c>
      <c r="M31" s="146"/>
      <c r="N31" s="50">
        <v>94210.262229954635</v>
      </c>
      <c r="O31" s="67">
        <v>34456.5</v>
      </c>
      <c r="P31" s="50">
        <f>Q31/Q12*100</f>
        <v>76.544652457761615</v>
      </c>
      <c r="Q31" s="50">
        <f t="shared" ref="Q31:Q34" si="26">S31/R31/1.302/12*1000</f>
        <v>25138.794760178069</v>
      </c>
      <c r="R31" s="67">
        <v>47736.424999999996</v>
      </c>
      <c r="S31" s="50">
        <v>18749365.442866109</v>
      </c>
      <c r="T31" s="50">
        <v>0</v>
      </c>
      <c r="U31" s="50">
        <v>65237.529700800835</v>
      </c>
      <c r="V31" s="50">
        <v>1902973.1871744716</v>
      </c>
      <c r="W31" s="93">
        <v>181564.14022696501</v>
      </c>
      <c r="X31" s="112">
        <f t="shared" ref="X31:X33" si="27">S31</f>
        <v>18749365.442866109</v>
      </c>
      <c r="Y31" s="113"/>
      <c r="Z31" s="50">
        <f t="shared" ref="Z31:Z33" si="28">U31</f>
        <v>65237.529700800835</v>
      </c>
      <c r="AA31" s="50">
        <f t="shared" ref="AA31:AA33" si="29">V31</f>
        <v>1902973.1871744716</v>
      </c>
      <c r="AB31" s="50">
        <f t="shared" ref="AB31:AB33" si="30">W31</f>
        <v>181564.14022696501</v>
      </c>
      <c r="AC31" s="67">
        <v>9494.4249999999884</v>
      </c>
      <c r="AD31" s="46"/>
      <c r="AE31" s="48"/>
      <c r="AF31" s="25"/>
    </row>
    <row r="32" spans="1:36" ht="38.25" x14ac:dyDescent="0.35">
      <c r="A32" s="4" t="s">
        <v>20</v>
      </c>
      <c r="B32" s="93">
        <v>2568903.5802199999</v>
      </c>
      <c r="C32" s="50">
        <f>D32/D11*100</f>
        <v>191.35542746374321</v>
      </c>
      <c r="D32" s="50">
        <f t="shared" si="25"/>
        <v>58658.092734735845</v>
      </c>
      <c r="E32" s="67">
        <v>2907</v>
      </c>
      <c r="F32" s="112">
        <v>2664190.0368599999</v>
      </c>
      <c r="G32" s="113"/>
      <c r="H32" s="112">
        <v>0</v>
      </c>
      <c r="I32" s="148"/>
      <c r="J32" s="113"/>
      <c r="K32" s="50">
        <f t="shared" ref="K32:K33" si="31">F32</f>
        <v>2664190.0368599999</v>
      </c>
      <c r="L32" s="146">
        <v>0</v>
      </c>
      <c r="M32" s="146"/>
      <c r="N32" s="50">
        <v>0</v>
      </c>
      <c r="O32" s="67">
        <v>0</v>
      </c>
      <c r="P32" s="50">
        <f>Q32/Q12*100</f>
        <v>178.36497510565499</v>
      </c>
      <c r="Q32" s="50">
        <f t="shared" si="26"/>
        <v>58578.625124199214</v>
      </c>
      <c r="R32" s="67">
        <v>2907</v>
      </c>
      <c r="S32" s="50">
        <v>2660580.7000000002</v>
      </c>
      <c r="T32" s="50">
        <v>0</v>
      </c>
      <c r="U32" s="50">
        <v>29083.7</v>
      </c>
      <c r="V32" s="50">
        <v>0</v>
      </c>
      <c r="W32" s="93">
        <v>0</v>
      </c>
      <c r="X32" s="112">
        <f t="shared" si="27"/>
        <v>2660580.7000000002</v>
      </c>
      <c r="Y32" s="113"/>
      <c r="Z32" s="50">
        <f t="shared" si="28"/>
        <v>29083.7</v>
      </c>
      <c r="AA32" s="50">
        <f t="shared" si="29"/>
        <v>0</v>
      </c>
      <c r="AB32" s="50">
        <f t="shared" si="30"/>
        <v>0</v>
      </c>
      <c r="AC32" s="67">
        <f>R32</f>
        <v>2907</v>
      </c>
      <c r="AD32" s="46"/>
      <c r="AE32" s="48"/>
      <c r="AF32" s="25"/>
    </row>
    <row r="33" spans="1:32" ht="23.25" x14ac:dyDescent="0.35">
      <c r="A33" s="5" t="s">
        <v>21</v>
      </c>
      <c r="B33" s="93">
        <v>2122022.5192</v>
      </c>
      <c r="C33" s="50">
        <f>D33/D11*100</f>
        <v>112.38377270763802</v>
      </c>
      <c r="D33" s="50">
        <f t="shared" si="25"/>
        <v>34450.121685799357</v>
      </c>
      <c r="E33" s="67">
        <v>4184</v>
      </c>
      <c r="F33" s="112">
        <v>2252032.5658999998</v>
      </c>
      <c r="G33" s="113"/>
      <c r="H33" s="112">
        <v>0</v>
      </c>
      <c r="I33" s="148"/>
      <c r="J33" s="113"/>
      <c r="K33" s="50">
        <f t="shared" si="31"/>
        <v>2252032.5658999998</v>
      </c>
      <c r="L33" s="146">
        <v>35716.46</v>
      </c>
      <c r="M33" s="146"/>
      <c r="N33" s="50">
        <v>0</v>
      </c>
      <c r="O33" s="67">
        <v>987</v>
      </c>
      <c r="P33" s="50">
        <f>Q33/Q12*100</f>
        <v>107.72751951765724</v>
      </c>
      <c r="Q33" s="50">
        <f t="shared" si="26"/>
        <v>35379.871959988996</v>
      </c>
      <c r="R33" s="67">
        <v>4184</v>
      </c>
      <c r="S33" s="50">
        <v>2312811.1</v>
      </c>
      <c r="T33" s="50">
        <v>0</v>
      </c>
      <c r="U33" s="50">
        <v>22704.799999999999</v>
      </c>
      <c r="V33" s="50">
        <v>38073.699999999997</v>
      </c>
      <c r="W33" s="93">
        <v>0</v>
      </c>
      <c r="X33" s="112">
        <f t="shared" si="27"/>
        <v>2312811.1</v>
      </c>
      <c r="Y33" s="113"/>
      <c r="Z33" s="50">
        <f t="shared" si="28"/>
        <v>22704.799999999999</v>
      </c>
      <c r="AA33" s="50">
        <f t="shared" si="29"/>
        <v>38073.699999999997</v>
      </c>
      <c r="AB33" s="50">
        <f t="shared" si="30"/>
        <v>0</v>
      </c>
      <c r="AC33" s="67">
        <v>3422</v>
      </c>
      <c r="AD33" s="46"/>
      <c r="AE33" s="48"/>
      <c r="AF33" s="25"/>
    </row>
    <row r="34" spans="1:32" s="19" customFormat="1" ht="23.25" x14ac:dyDescent="0.35">
      <c r="A34" s="97" t="s">
        <v>29</v>
      </c>
      <c r="B34" s="107">
        <f>B33+B32+B31+B30</f>
        <v>21355619.563999999</v>
      </c>
      <c r="C34" s="94">
        <f>D34/D11*100</f>
        <v>88.006759876147683</v>
      </c>
      <c r="D34" s="94">
        <f t="shared" si="25"/>
        <v>26977.59217243431</v>
      </c>
      <c r="E34" s="66">
        <f>E30+E31+E32+E33</f>
        <v>58938.206786628136</v>
      </c>
      <c r="F34" s="116">
        <f>SUM(F30:F33)</f>
        <v>24842330.396347903</v>
      </c>
      <c r="G34" s="117"/>
      <c r="H34" s="112">
        <f>H30+H31+H32+H33</f>
        <v>0</v>
      </c>
      <c r="I34" s="148"/>
      <c r="J34" s="113"/>
      <c r="K34" s="94">
        <f>SUM(K30:K33)</f>
        <v>24842330.396347903</v>
      </c>
      <c r="L34" s="121">
        <f>SUM(L30:L33)</f>
        <v>1724957.16</v>
      </c>
      <c r="M34" s="121"/>
      <c r="N34" s="94">
        <f>SUM(N30:N33)</f>
        <v>100503.5</v>
      </c>
      <c r="O34" s="66">
        <f>SUM(O30:O33)</f>
        <v>35443.5</v>
      </c>
      <c r="P34" s="94">
        <f>Q34/Q12*100</f>
        <v>87.063340532688528</v>
      </c>
      <c r="Q34" s="94">
        <f t="shared" si="26"/>
        <v>28593.342297745567</v>
      </c>
      <c r="R34" s="66">
        <f>R30+R31+R32+R33</f>
        <v>60963.124999999993</v>
      </c>
      <c r="S34" s="94">
        <f>SUM(S30:S33)</f>
        <v>27234811.558393866</v>
      </c>
      <c r="T34" s="94">
        <f>SUM(T30:T33)</f>
        <v>0</v>
      </c>
      <c r="U34" s="94">
        <f>SUM(U30:U33)</f>
        <v>159016.15781567121</v>
      </c>
      <c r="V34" s="94">
        <f>SUM(V30:V33)</f>
        <v>1941046.8871744715</v>
      </c>
      <c r="W34" s="94">
        <f>SUM(W30:W33)</f>
        <v>292418.07845022279</v>
      </c>
      <c r="X34" s="116">
        <f>SUM(X30:Y33)</f>
        <v>27234811.558393866</v>
      </c>
      <c r="Y34" s="117"/>
      <c r="Z34" s="94">
        <f>SUM(Z30:Z33)</f>
        <v>159016.15781567121</v>
      </c>
      <c r="AA34" s="94">
        <f>SUM(AA30:AA33)</f>
        <v>1941046.8871744715</v>
      </c>
      <c r="AB34" s="94">
        <f>SUM(AB30:AB33)</f>
        <v>292418.07845022279</v>
      </c>
      <c r="AC34" s="66">
        <f>SUM(AC30:AC33)</f>
        <v>21959.124999999989</v>
      </c>
      <c r="AD34" s="46"/>
      <c r="AE34" s="48"/>
      <c r="AF34" s="25"/>
    </row>
    <row r="35" spans="1:32" s="20" customFormat="1" ht="37.5" x14ac:dyDescent="0.35">
      <c r="A35" s="96" t="s">
        <v>30</v>
      </c>
      <c r="B35" s="108">
        <f>B34+B25</f>
        <v>45729213.200000003</v>
      </c>
      <c r="C35" s="94" t="s">
        <v>14</v>
      </c>
      <c r="D35" s="94" t="s">
        <v>14</v>
      </c>
      <c r="E35" s="66">
        <f>E34+E25</f>
        <v>113029.7638655405</v>
      </c>
      <c r="F35" s="116">
        <f>F34+F25</f>
        <v>50483709.067200005</v>
      </c>
      <c r="G35" s="117"/>
      <c r="H35" s="116">
        <v>0</v>
      </c>
      <c r="I35" s="132"/>
      <c r="J35" s="117"/>
      <c r="K35" s="94">
        <f>K34+F25</f>
        <v>50483709.067200005</v>
      </c>
      <c r="L35" s="146" t="s">
        <v>14</v>
      </c>
      <c r="M35" s="146"/>
      <c r="N35" s="50" t="s">
        <v>14</v>
      </c>
      <c r="O35" s="94" t="s">
        <v>14</v>
      </c>
      <c r="P35" s="94" t="s">
        <v>14</v>
      </c>
      <c r="Q35" s="94" t="s">
        <v>14</v>
      </c>
      <c r="R35" s="66">
        <f>R34+R25</f>
        <v>114129.125</v>
      </c>
      <c r="S35" s="94">
        <f>S34+S25</f>
        <v>54553927.741801865</v>
      </c>
      <c r="T35" s="94">
        <v>0</v>
      </c>
      <c r="U35" s="50" t="s">
        <v>14</v>
      </c>
      <c r="V35" s="50" t="s">
        <v>14</v>
      </c>
      <c r="W35" s="50" t="s">
        <v>14</v>
      </c>
      <c r="X35" s="116">
        <f>X34+S25</f>
        <v>54553927.741801865</v>
      </c>
      <c r="Y35" s="117"/>
      <c r="Z35" s="50" t="s">
        <v>14</v>
      </c>
      <c r="AA35" s="50" t="s">
        <v>14</v>
      </c>
      <c r="AB35" s="50" t="s">
        <v>14</v>
      </c>
      <c r="AC35" s="94" t="s">
        <v>14</v>
      </c>
      <c r="AD35" s="46"/>
      <c r="AE35" s="12"/>
    </row>
    <row r="36" spans="1:32" ht="18.75" customHeight="1" x14ac:dyDescent="0.35">
      <c r="A36" s="2"/>
      <c r="B36" s="72"/>
      <c r="C36" s="27"/>
      <c r="D36" s="27"/>
      <c r="E36" s="65"/>
      <c r="F36" s="126"/>
      <c r="G36" s="126"/>
      <c r="H36" s="27"/>
      <c r="I36" s="27"/>
      <c r="J36" s="27"/>
      <c r="K36" s="30"/>
      <c r="L36" s="30"/>
      <c r="M36" s="27"/>
      <c r="N36" s="28"/>
      <c r="O36" s="28"/>
      <c r="P36" s="28"/>
      <c r="Q36" s="28"/>
      <c r="R36" s="25"/>
      <c r="S36" s="24"/>
      <c r="T36" s="28"/>
      <c r="U36" s="28"/>
      <c r="V36" s="28"/>
      <c r="W36" s="28"/>
      <c r="X36" s="25"/>
      <c r="Y36" s="28"/>
      <c r="Z36" s="28"/>
      <c r="AA36" s="28"/>
      <c r="AB36" s="28"/>
      <c r="AC36" s="28"/>
    </row>
    <row r="37" spans="1:32" ht="18.75" customHeight="1" x14ac:dyDescent="0.35">
      <c r="A37" s="2"/>
      <c r="B37" s="71"/>
      <c r="C37" s="27"/>
      <c r="D37" s="33"/>
      <c r="E37" s="65"/>
      <c r="F37" s="126"/>
      <c r="G37" s="126"/>
      <c r="H37" s="27"/>
      <c r="I37" s="27"/>
      <c r="J37" s="144"/>
      <c r="K37" s="144"/>
      <c r="L37" s="30"/>
      <c r="M37" s="33"/>
      <c r="N37" s="25"/>
      <c r="O37" s="28"/>
      <c r="P37" s="28"/>
      <c r="Q37" s="25"/>
      <c r="R37" s="25"/>
      <c r="S37" s="24"/>
      <c r="T37" s="24"/>
      <c r="U37" s="24"/>
      <c r="V37" s="25"/>
      <c r="W37" s="25"/>
      <c r="X37" s="25"/>
      <c r="Y37" s="28"/>
      <c r="Z37" s="28"/>
      <c r="AA37" s="28"/>
      <c r="AB37" s="28"/>
      <c r="AC37" s="28"/>
    </row>
    <row r="38" spans="1:32" ht="18.75" customHeight="1" x14ac:dyDescent="0.2">
      <c r="A38" s="87"/>
      <c r="B38" s="87"/>
      <c r="C38" s="87"/>
      <c r="D38" s="87"/>
      <c r="E38" s="88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</row>
    <row r="39" spans="1:32" ht="18.75" customHeight="1" x14ac:dyDescent="0.2">
      <c r="A39" s="87"/>
      <c r="B39" s="87"/>
      <c r="C39" s="87"/>
      <c r="D39" s="87"/>
      <c r="E39" s="88"/>
      <c r="F39" s="87"/>
      <c r="G39" s="87"/>
      <c r="H39" s="87"/>
      <c r="I39" s="87"/>
      <c r="J39" s="87"/>
      <c r="K39" s="87"/>
      <c r="L39" s="87"/>
      <c r="M39" s="87"/>
      <c r="N39" s="87"/>
      <c r="O39" s="88"/>
      <c r="P39" s="87"/>
      <c r="Q39" s="87"/>
      <c r="R39" s="87"/>
      <c r="S39" s="88"/>
      <c r="T39" s="87"/>
      <c r="U39" s="87"/>
      <c r="V39" s="87"/>
      <c r="W39" s="87"/>
      <c r="X39" s="87"/>
      <c r="Y39" s="87"/>
      <c r="Z39" s="87"/>
      <c r="AA39" s="87"/>
      <c r="AB39" s="87"/>
      <c r="AC39" s="87"/>
    </row>
    <row r="40" spans="1:32" ht="18.75" customHeight="1" x14ac:dyDescent="0.2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</row>
    <row r="41" spans="1:32" ht="14.25" customHeight="1" x14ac:dyDescent="0.2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</row>
    <row r="42" spans="1:32" ht="62.25" customHeight="1" x14ac:dyDescent="0.4">
      <c r="A42" s="9" t="s">
        <v>41</v>
      </c>
      <c r="B42" s="9"/>
      <c r="C42" s="29"/>
      <c r="D42" s="28"/>
      <c r="E42" s="124"/>
      <c r="F42" s="124"/>
      <c r="G42" s="59"/>
      <c r="H42" s="128"/>
      <c r="I42" s="128"/>
      <c r="J42" s="27"/>
      <c r="K42" s="30"/>
      <c r="L42" s="27"/>
      <c r="M42" s="27"/>
      <c r="N42" s="92"/>
      <c r="O42" s="92"/>
      <c r="P42" s="83"/>
      <c r="Q42" s="92"/>
      <c r="R42" s="79"/>
      <c r="S42" s="79"/>
      <c r="T42" s="25"/>
      <c r="U42" s="25"/>
      <c r="V42" s="111"/>
      <c r="W42" s="111"/>
      <c r="X42" s="110"/>
      <c r="Y42" s="110"/>
      <c r="Z42" s="25"/>
      <c r="AA42" s="28"/>
      <c r="AB42" s="28"/>
      <c r="AC42" s="25"/>
    </row>
    <row r="43" spans="1:32" ht="123" customHeight="1" x14ac:dyDescent="0.35">
      <c r="A43" s="2"/>
      <c r="B43" s="2"/>
      <c r="C43" s="31"/>
      <c r="D43" s="28"/>
      <c r="E43" s="32" t="s">
        <v>42</v>
      </c>
      <c r="F43" s="24"/>
      <c r="G43" s="27"/>
      <c r="H43" s="145" t="s">
        <v>43</v>
      </c>
      <c r="I43" s="145"/>
      <c r="J43" s="33"/>
      <c r="K43" s="30"/>
      <c r="L43" s="27"/>
      <c r="M43" s="33"/>
      <c r="N43" s="90"/>
      <c r="O43" s="28"/>
      <c r="P43" s="79"/>
      <c r="Q43" s="28"/>
      <c r="R43" s="78"/>
      <c r="S43" s="79"/>
      <c r="T43" s="25"/>
      <c r="U43" s="28"/>
      <c r="V43" s="111"/>
      <c r="W43" s="111"/>
      <c r="X43" s="110"/>
      <c r="Y43" s="110"/>
      <c r="Z43" s="25"/>
      <c r="AA43" s="28"/>
      <c r="AB43" s="28"/>
      <c r="AC43" s="25"/>
    </row>
    <row r="44" spans="1:32" ht="21" x14ac:dyDescent="0.35">
      <c r="A44" s="2"/>
      <c r="B44" s="2"/>
      <c r="C44" s="27"/>
      <c r="D44" s="27"/>
      <c r="E44" s="27"/>
      <c r="F44" s="33"/>
      <c r="G44" s="27"/>
      <c r="H44" s="27"/>
      <c r="I44" s="27"/>
      <c r="J44" s="27"/>
      <c r="K44" s="30"/>
      <c r="L44" s="27"/>
      <c r="M44" s="27"/>
      <c r="N44" s="92"/>
      <c r="O44" s="28"/>
      <c r="P44" s="79"/>
      <c r="Q44" s="25"/>
      <c r="R44" s="78"/>
      <c r="S44" s="80"/>
      <c r="T44" s="25"/>
      <c r="U44" s="25"/>
      <c r="V44" s="143"/>
      <c r="W44" s="143"/>
      <c r="X44" s="110"/>
      <c r="Y44" s="110"/>
      <c r="Z44" s="25"/>
      <c r="AA44" s="28"/>
      <c r="AB44" s="28"/>
      <c r="AC44" s="28"/>
    </row>
    <row r="45" spans="1:32" ht="21" x14ac:dyDescent="0.35">
      <c r="A45" s="2"/>
      <c r="B45" s="2"/>
      <c r="C45" s="27"/>
      <c r="D45" s="27"/>
      <c r="E45" s="27"/>
      <c r="F45" s="33"/>
      <c r="G45" s="27"/>
      <c r="H45" s="27"/>
      <c r="I45" s="27"/>
      <c r="J45" s="27"/>
      <c r="K45" s="30"/>
      <c r="L45" s="27"/>
      <c r="M45" s="27"/>
      <c r="N45" s="28"/>
      <c r="O45" s="28"/>
      <c r="P45" s="28"/>
      <c r="Q45" s="25"/>
      <c r="R45" s="79"/>
      <c r="S45" s="79"/>
      <c r="T45" s="25"/>
      <c r="U45" s="25"/>
      <c r="V45" s="111"/>
      <c r="W45" s="111"/>
      <c r="X45" s="110"/>
      <c r="Y45" s="110"/>
      <c r="Z45" s="25"/>
      <c r="AA45" s="28"/>
      <c r="AB45" s="28"/>
      <c r="AC45" s="28"/>
    </row>
    <row r="46" spans="1:32" ht="21" x14ac:dyDescent="0.35">
      <c r="A46" s="2"/>
      <c r="B46" s="2"/>
      <c r="C46" s="27"/>
      <c r="D46" s="27"/>
      <c r="E46" s="27"/>
      <c r="F46" s="33"/>
      <c r="G46" s="27"/>
      <c r="H46" s="27"/>
      <c r="I46" s="27"/>
      <c r="J46" s="27"/>
      <c r="K46" s="30"/>
      <c r="L46" s="27"/>
      <c r="M46" s="27"/>
      <c r="N46" s="28"/>
      <c r="O46" s="28"/>
      <c r="P46" s="28"/>
      <c r="Q46" s="25"/>
      <c r="R46" s="78"/>
      <c r="S46" s="80"/>
      <c r="T46" s="25"/>
      <c r="U46" s="28"/>
      <c r="V46" s="25"/>
      <c r="W46" s="28"/>
      <c r="X46" s="28"/>
      <c r="Y46" s="28"/>
      <c r="Z46" s="89"/>
      <c r="AA46" s="28"/>
      <c r="AB46" s="28"/>
      <c r="AC46" s="28"/>
    </row>
    <row r="47" spans="1:32" ht="21" x14ac:dyDescent="0.35">
      <c r="A47" s="2"/>
      <c r="B47" s="2"/>
      <c r="C47" s="27"/>
      <c r="D47" s="27"/>
      <c r="E47" s="27"/>
      <c r="F47" s="34"/>
      <c r="G47" s="27"/>
      <c r="H47" s="27"/>
      <c r="I47" s="27"/>
      <c r="J47" s="27"/>
      <c r="K47" s="27"/>
      <c r="L47" s="27"/>
      <c r="M47" s="27"/>
      <c r="N47" s="28"/>
      <c r="O47" s="28"/>
      <c r="P47" s="28"/>
      <c r="Q47" s="25"/>
      <c r="R47" s="79"/>
      <c r="S47" s="80"/>
      <c r="T47" s="28"/>
      <c r="U47" s="111"/>
      <c r="V47" s="111"/>
      <c r="W47" s="28"/>
      <c r="X47" s="28"/>
      <c r="Y47" s="28"/>
      <c r="Z47" s="28"/>
      <c r="AA47" s="28"/>
      <c r="AB47" s="28"/>
      <c r="AC47" s="28"/>
    </row>
    <row r="48" spans="1:32" ht="21" x14ac:dyDescent="0.35">
      <c r="A48" s="2"/>
      <c r="B48" s="2"/>
      <c r="C48" s="27"/>
      <c r="D48" s="27"/>
      <c r="E48" s="27"/>
      <c r="F48" s="34"/>
      <c r="G48" s="27"/>
      <c r="H48" s="27"/>
      <c r="I48" s="27"/>
      <c r="J48" s="27"/>
      <c r="K48" s="27"/>
      <c r="L48" s="27"/>
      <c r="M48" s="27"/>
      <c r="N48" s="28"/>
      <c r="O48" s="28"/>
      <c r="P48" s="28"/>
      <c r="Q48" s="25"/>
      <c r="R48" s="79"/>
      <c r="S48" s="80"/>
      <c r="T48" s="28"/>
      <c r="U48" s="75"/>
      <c r="V48" s="75"/>
      <c r="W48" s="28"/>
      <c r="X48" s="28"/>
      <c r="Y48" s="28"/>
      <c r="Z48" s="25"/>
      <c r="AA48" s="28"/>
      <c r="AB48" s="28"/>
      <c r="AC48" s="28"/>
    </row>
    <row r="49" spans="1:32" ht="21" x14ac:dyDescent="0.35">
      <c r="A49" s="2"/>
      <c r="B49" s="2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8"/>
      <c r="O49" s="28"/>
      <c r="P49" s="28"/>
      <c r="Q49" s="25"/>
      <c r="R49" s="25"/>
      <c r="S49" s="80"/>
      <c r="T49" s="111"/>
      <c r="U49" s="111"/>
      <c r="V49" s="25"/>
      <c r="W49" s="28"/>
      <c r="X49" s="28"/>
      <c r="Y49" s="28"/>
      <c r="Z49" s="28"/>
      <c r="AA49" s="28"/>
      <c r="AB49" s="28"/>
      <c r="AC49" s="28"/>
    </row>
    <row r="50" spans="1:32" ht="38.25" customHeight="1" x14ac:dyDescent="0.35">
      <c r="A50" s="2"/>
      <c r="B50" s="2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8"/>
      <c r="O50" s="28"/>
      <c r="P50" s="28"/>
      <c r="Q50" s="25"/>
      <c r="R50" s="77"/>
      <c r="S50" s="79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spans="1:32" ht="21" x14ac:dyDescent="0.35">
      <c r="A51" s="2"/>
      <c r="B51" s="2"/>
      <c r="C51" s="27"/>
      <c r="D51" s="27"/>
      <c r="E51" s="27"/>
      <c r="F51" s="33"/>
      <c r="G51" s="33"/>
      <c r="H51" s="27"/>
      <c r="I51" s="27"/>
      <c r="J51" s="27"/>
      <c r="K51" s="27"/>
      <c r="L51" s="27"/>
      <c r="M51" s="33"/>
      <c r="N51" s="28"/>
      <c r="O51" s="28"/>
      <c r="P51" s="28"/>
      <c r="Q51" s="28"/>
      <c r="R51" s="28"/>
      <c r="S51" s="25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spans="1:32" ht="21" x14ac:dyDescent="0.35">
      <c r="A52" s="2"/>
      <c r="B52" s="2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spans="1:32" ht="21" x14ac:dyDescent="0.35">
      <c r="A53" s="2"/>
      <c r="B53" s="2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8"/>
      <c r="O53" s="28"/>
      <c r="P53" s="28"/>
      <c r="Q53" s="28"/>
      <c r="R53" s="28"/>
      <c r="S53" s="25"/>
      <c r="T53" s="28"/>
      <c r="U53" s="28"/>
      <c r="V53" s="28"/>
      <c r="W53" s="28"/>
      <c r="X53" s="28"/>
      <c r="Y53" s="28"/>
      <c r="Z53" s="28"/>
      <c r="AA53" s="28"/>
      <c r="AB53" s="28"/>
      <c r="AC53" s="28"/>
    </row>
    <row r="54" spans="1:32" ht="21" x14ac:dyDescent="0.35">
      <c r="A54" s="2"/>
      <c r="B54" s="2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8"/>
      <c r="O54" s="28"/>
      <c r="P54" s="28"/>
      <c r="Q54" s="28"/>
      <c r="R54" s="28"/>
      <c r="S54" s="28"/>
      <c r="T54" s="28"/>
      <c r="U54" s="25"/>
      <c r="V54" s="25"/>
      <c r="W54" s="25"/>
      <c r="X54" s="28"/>
      <c r="Y54" s="28"/>
      <c r="Z54" s="28"/>
      <c r="AA54" s="28"/>
      <c r="AB54" s="28"/>
      <c r="AC54" s="28"/>
    </row>
    <row r="55" spans="1:32" ht="21" x14ac:dyDescent="0.3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</row>
    <row r="56" spans="1:32" ht="21" x14ac:dyDescent="0.35">
      <c r="V56" s="25"/>
      <c r="AF56" s="13"/>
    </row>
    <row r="57" spans="1:32" ht="21" x14ac:dyDescent="0.35">
      <c r="M57" s="12"/>
      <c r="V57" s="25"/>
      <c r="W57" s="14"/>
      <c r="Z57" s="14"/>
      <c r="AC57" s="13"/>
    </row>
    <row r="58" spans="1:32" ht="21" x14ac:dyDescent="0.35">
      <c r="V58" s="25"/>
      <c r="Z58" s="14"/>
    </row>
    <row r="59" spans="1:32" ht="21" x14ac:dyDescent="0.35">
      <c r="F59" s="12"/>
      <c r="V59" s="25"/>
      <c r="Z59" s="14"/>
    </row>
    <row r="60" spans="1:32" x14ac:dyDescent="0.2">
      <c r="Z60" s="14"/>
    </row>
    <row r="61" spans="1:32" x14ac:dyDescent="0.2">
      <c r="V61" s="13"/>
      <c r="W61" s="13"/>
      <c r="Z61" s="14"/>
      <c r="AC61" s="13"/>
      <c r="AF61" s="12"/>
    </row>
    <row r="63" spans="1:32" x14ac:dyDescent="0.2">
      <c r="S63" s="12"/>
    </row>
    <row r="64" spans="1:32" x14ac:dyDescent="0.2">
      <c r="V64" s="13"/>
      <c r="W64" s="13"/>
      <c r="AC64" s="13"/>
    </row>
    <row r="66" spans="22:29" x14ac:dyDescent="0.2">
      <c r="AC66" s="13"/>
    </row>
    <row r="67" spans="22:29" x14ac:dyDescent="0.2">
      <c r="V67" s="13"/>
      <c r="W67" s="13"/>
    </row>
    <row r="70" spans="22:29" x14ac:dyDescent="0.2">
      <c r="V70" s="13"/>
      <c r="W70" s="13"/>
    </row>
    <row r="75" spans="22:29" x14ac:dyDescent="0.2">
      <c r="V75" s="13"/>
      <c r="W75" s="13"/>
    </row>
  </sheetData>
  <mergeCells count="197">
    <mergeCell ref="AC27:AC29"/>
    <mergeCell ref="F33:G33"/>
    <mergeCell ref="F34:G34"/>
    <mergeCell ref="F35:G35"/>
    <mergeCell ref="L33:M33"/>
    <mergeCell ref="L34:M34"/>
    <mergeCell ref="L35:M35"/>
    <mergeCell ref="A27:A29"/>
    <mergeCell ref="D27:D29"/>
    <mergeCell ref="E27:E29"/>
    <mergeCell ref="B27:B29"/>
    <mergeCell ref="C27:C29"/>
    <mergeCell ref="H31:J31"/>
    <mergeCell ref="F28:G29"/>
    <mergeCell ref="H28:J29"/>
    <mergeCell ref="H30:J30"/>
    <mergeCell ref="H33:J33"/>
    <mergeCell ref="H34:J34"/>
    <mergeCell ref="H35:J35"/>
    <mergeCell ref="L32:M32"/>
    <mergeCell ref="S27:T27"/>
    <mergeCell ref="X27:Y29"/>
    <mergeCell ref="X30:Y30"/>
    <mergeCell ref="X31:Y31"/>
    <mergeCell ref="V43:W43"/>
    <mergeCell ref="V44:W44"/>
    <mergeCell ref="V42:W42"/>
    <mergeCell ref="U26:W26"/>
    <mergeCell ref="F37:G37"/>
    <mergeCell ref="J37:K37"/>
    <mergeCell ref="U47:V47"/>
    <mergeCell ref="H43:I43"/>
    <mergeCell ref="R27:R29"/>
    <mergeCell ref="P27:P29"/>
    <mergeCell ref="Q27:Q29"/>
    <mergeCell ref="O27:O29"/>
    <mergeCell ref="N28:N29"/>
    <mergeCell ref="L28:M29"/>
    <mergeCell ref="L30:M30"/>
    <mergeCell ref="L31:M31"/>
    <mergeCell ref="F26:G26"/>
    <mergeCell ref="K27:K29"/>
    <mergeCell ref="L27:N27"/>
    <mergeCell ref="F30:G30"/>
    <mergeCell ref="F31:G31"/>
    <mergeCell ref="F27:J27"/>
    <mergeCell ref="H32:J32"/>
    <mergeCell ref="V45:W45"/>
    <mergeCell ref="H21:I21"/>
    <mergeCell ref="F20:G20"/>
    <mergeCell ref="F21:G21"/>
    <mergeCell ref="H24:I24"/>
    <mergeCell ref="F19:G19"/>
    <mergeCell ref="F18:G18"/>
    <mergeCell ref="F17:G17"/>
    <mergeCell ref="F14:G14"/>
    <mergeCell ref="H14:I14"/>
    <mergeCell ref="F15:G15"/>
    <mergeCell ref="H15:I15"/>
    <mergeCell ref="H23:I23"/>
    <mergeCell ref="H20:I20"/>
    <mergeCell ref="H19:I19"/>
    <mergeCell ref="H18:I18"/>
    <mergeCell ref="F25:G25"/>
    <mergeCell ref="H25:I25"/>
    <mergeCell ref="F22:G22"/>
    <mergeCell ref="H22:I22"/>
    <mergeCell ref="F23:G23"/>
    <mergeCell ref="F24:G24"/>
    <mergeCell ref="H17:I17"/>
    <mergeCell ref="U5:W5"/>
    <mergeCell ref="AA5:AB5"/>
    <mergeCell ref="F13:G13"/>
    <mergeCell ref="H13:I13"/>
    <mergeCell ref="F16:G16"/>
    <mergeCell ref="H16:I16"/>
    <mergeCell ref="S14:T14"/>
    <mergeCell ref="S15:T15"/>
    <mergeCell ref="U6:W6"/>
    <mergeCell ref="U7:W7"/>
    <mergeCell ref="U8:W8"/>
    <mergeCell ref="U9:W9"/>
    <mergeCell ref="U10:W10"/>
    <mergeCell ref="U11:W11"/>
    <mergeCell ref="U12:W12"/>
    <mergeCell ref="U14:W14"/>
    <mergeCell ref="U19:W19"/>
    <mergeCell ref="F12:G12"/>
    <mergeCell ref="H12:I12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AA1:AC1"/>
    <mergeCell ref="S5:T5"/>
    <mergeCell ref="AA4:AC4"/>
    <mergeCell ref="P3:AC3"/>
    <mergeCell ref="X4:Y4"/>
    <mergeCell ref="A2:AC2"/>
    <mergeCell ref="R4:R5"/>
    <mergeCell ref="P4:P5"/>
    <mergeCell ref="Q4:Q5"/>
    <mergeCell ref="E4:E5"/>
    <mergeCell ref="A3:A5"/>
    <mergeCell ref="C3:O3"/>
    <mergeCell ref="F5:G5"/>
    <mergeCell ref="H5:I5"/>
    <mergeCell ref="N4:O4"/>
    <mergeCell ref="S4:W4"/>
    <mergeCell ref="B4:B5"/>
    <mergeCell ref="C4:C5"/>
    <mergeCell ref="D4:D5"/>
    <mergeCell ref="J4:K4"/>
    <mergeCell ref="L4:M4"/>
    <mergeCell ref="F4:I4"/>
    <mergeCell ref="U1:W1"/>
    <mergeCell ref="U27:W27"/>
    <mergeCell ref="W28:W29"/>
    <mergeCell ref="S16:T16"/>
    <mergeCell ref="S13:T13"/>
    <mergeCell ref="S12:T12"/>
    <mergeCell ref="S8:T8"/>
    <mergeCell ref="S9:T9"/>
    <mergeCell ref="S10:T10"/>
    <mergeCell ref="S11:T11"/>
    <mergeCell ref="U15:W15"/>
    <mergeCell ref="U16:W16"/>
    <mergeCell ref="U17:W17"/>
    <mergeCell ref="U18:W18"/>
    <mergeCell ref="U13:W13"/>
    <mergeCell ref="S17:T17"/>
    <mergeCell ref="AA14:AB14"/>
    <mergeCell ref="AA15:AB15"/>
    <mergeCell ref="AA6:AB6"/>
    <mergeCell ref="AA7:AB7"/>
    <mergeCell ref="AA8:AB8"/>
    <mergeCell ref="AA9:AB9"/>
    <mergeCell ref="AA10:AB10"/>
    <mergeCell ref="AA11:AB11"/>
    <mergeCell ref="AA12:AB12"/>
    <mergeCell ref="AA13:AB13"/>
    <mergeCell ref="S7:T7"/>
    <mergeCell ref="S6:T6"/>
    <mergeCell ref="E42:F42"/>
    <mergeCell ref="Z28:Z29"/>
    <mergeCell ref="AA28:AA29"/>
    <mergeCell ref="AA21:AB21"/>
    <mergeCell ref="AA22:AB22"/>
    <mergeCell ref="AB28:AB29"/>
    <mergeCell ref="Z27:AB27"/>
    <mergeCell ref="AA23:AB23"/>
    <mergeCell ref="AA24:AB24"/>
    <mergeCell ref="AA25:AB25"/>
    <mergeCell ref="S26:T26"/>
    <mergeCell ref="F36:G36"/>
    <mergeCell ref="S28:S29"/>
    <mergeCell ref="T28:T29"/>
    <mergeCell ref="F32:G32"/>
    <mergeCell ref="X32:Y32"/>
    <mergeCell ref="X33:Y33"/>
    <mergeCell ref="X34:Y34"/>
    <mergeCell ref="X35:Y35"/>
    <mergeCell ref="V28:V29"/>
    <mergeCell ref="U28:U29"/>
    <mergeCell ref="H42:I42"/>
    <mergeCell ref="X43:Y43"/>
    <mergeCell ref="X44:Y44"/>
    <mergeCell ref="X45:Y45"/>
    <mergeCell ref="T49:U49"/>
    <mergeCell ref="AA16:AB16"/>
    <mergeCell ref="AA17:AB17"/>
    <mergeCell ref="X42:Y42"/>
    <mergeCell ref="S18:T18"/>
    <mergeCell ref="S19:T19"/>
    <mergeCell ref="S20:T20"/>
    <mergeCell ref="S21:T21"/>
    <mergeCell ref="U21:W21"/>
    <mergeCell ref="S25:T25"/>
    <mergeCell ref="S22:T22"/>
    <mergeCell ref="S23:T23"/>
    <mergeCell ref="S24:T24"/>
    <mergeCell ref="U25:W25"/>
    <mergeCell ref="U24:W24"/>
    <mergeCell ref="U22:W22"/>
    <mergeCell ref="U23:W23"/>
    <mergeCell ref="AA18:AB18"/>
    <mergeCell ref="AA19:AB19"/>
    <mergeCell ref="AA20:AB20"/>
    <mergeCell ref="U20:W20"/>
  </mergeCells>
  <pageMargins left="0.23622047244094491" right="0.23622047244094491" top="0.35433070866141736" bottom="0.15748031496062992" header="0.31496062992125984" footer="0.31496062992125984"/>
  <pageSetup paperSize="8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zoomScale="55" zoomScaleNormal="55" zoomScaleSheetLayoutView="30" workbookViewId="0">
      <selection activeCell="H32" sqref="H32"/>
    </sheetView>
  </sheetViews>
  <sheetFormatPr defaultRowHeight="12.75" x14ac:dyDescent="0.2"/>
  <cols>
    <col min="1" max="1" width="87.5703125" style="1" customWidth="1"/>
    <col min="2" max="2" width="16.5703125" style="1" customWidth="1"/>
    <col min="3" max="3" width="16.7109375" style="1" customWidth="1"/>
    <col min="4" max="4" width="21.140625" style="1" customWidth="1"/>
    <col min="5" max="5" width="19.42578125" style="1" customWidth="1"/>
    <col min="6" max="6" width="33.140625" style="1" customWidth="1"/>
    <col min="7" max="7" width="29.42578125" style="1" customWidth="1"/>
    <col min="8" max="8" width="24.85546875" style="1" customWidth="1"/>
    <col min="9" max="9" width="9.140625" style="1"/>
    <col min="10" max="10" width="27.7109375" style="1" bestFit="1" customWidth="1"/>
    <col min="11" max="16384" width="9.140625" style="1"/>
  </cols>
  <sheetData>
    <row r="1" spans="1:10" ht="15.75" x14ac:dyDescent="0.25">
      <c r="A1" s="3"/>
    </row>
    <row r="2" spans="1:10" ht="47.25" customHeight="1" x14ac:dyDescent="0.2">
      <c r="A2" s="149" t="s">
        <v>54</v>
      </c>
      <c r="B2" s="149"/>
      <c r="C2" s="149"/>
      <c r="D2" s="149"/>
      <c r="E2" s="149"/>
      <c r="F2" s="149"/>
      <c r="G2" s="149"/>
    </row>
    <row r="3" spans="1:10" ht="300" customHeight="1" x14ac:dyDescent="0.2">
      <c r="A3" s="139" t="s">
        <v>13</v>
      </c>
      <c r="B3" s="137" t="s">
        <v>57</v>
      </c>
      <c r="C3" s="137" t="s">
        <v>25</v>
      </c>
      <c r="D3" s="127" t="s">
        <v>47</v>
      </c>
      <c r="E3" s="127"/>
      <c r="F3" s="137" t="s">
        <v>38</v>
      </c>
      <c r="G3" s="150" t="s">
        <v>59</v>
      </c>
    </row>
    <row r="4" spans="1:10" ht="84" customHeight="1" x14ac:dyDescent="0.2">
      <c r="A4" s="139"/>
      <c r="B4" s="138"/>
      <c r="C4" s="138"/>
      <c r="D4" s="122" t="s">
        <v>31</v>
      </c>
      <c r="E4" s="123"/>
      <c r="F4" s="138"/>
      <c r="G4" s="151"/>
    </row>
    <row r="5" spans="1:10" ht="20.25" customHeight="1" x14ac:dyDescent="0.2">
      <c r="A5" s="21" t="s">
        <v>46</v>
      </c>
      <c r="B5" s="21">
        <v>1</v>
      </c>
      <c r="C5" s="21">
        <v>2</v>
      </c>
      <c r="D5" s="122">
        <v>3</v>
      </c>
      <c r="E5" s="123"/>
      <c r="F5" s="21">
        <v>4</v>
      </c>
      <c r="G5" s="21">
        <v>5</v>
      </c>
    </row>
    <row r="6" spans="1:10" ht="37.5" x14ac:dyDescent="0.2">
      <c r="A6" s="21" t="s">
        <v>35</v>
      </c>
      <c r="B6" s="57">
        <f>'Форма № 19'!Q9</f>
        <v>44240</v>
      </c>
      <c r="C6" s="11" t="s">
        <v>4</v>
      </c>
      <c r="D6" s="122" t="s">
        <v>4</v>
      </c>
      <c r="E6" s="123" t="s">
        <v>4</v>
      </c>
      <c r="F6" s="11" t="s">
        <v>4</v>
      </c>
      <c r="G6" s="11" t="s">
        <v>4</v>
      </c>
    </row>
    <row r="7" spans="1:10" ht="37.5" x14ac:dyDescent="0.2">
      <c r="A7" s="21" t="s">
        <v>37</v>
      </c>
      <c r="B7" s="57">
        <f>'Форма № 19'!Q12</f>
        <v>32842</v>
      </c>
      <c r="C7" s="11" t="s">
        <v>4</v>
      </c>
      <c r="D7" s="122" t="s">
        <v>4</v>
      </c>
      <c r="E7" s="123" t="s">
        <v>4</v>
      </c>
      <c r="F7" s="11" t="s">
        <v>4</v>
      </c>
      <c r="G7" s="11" t="s">
        <v>4</v>
      </c>
    </row>
    <row r="8" spans="1:10" ht="18.75" x14ac:dyDescent="0.2">
      <c r="A8" s="21" t="s">
        <v>5</v>
      </c>
      <c r="B8" s="18"/>
      <c r="C8" s="66">
        <f>SUM(C9:C13)</f>
        <v>42593</v>
      </c>
      <c r="D8" s="116">
        <f>SUM(D9:E13)</f>
        <v>21649615.648415998</v>
      </c>
      <c r="E8" s="117"/>
      <c r="F8" s="18">
        <f>SUM(F9:F13)</f>
        <v>1545909.1960595353</v>
      </c>
      <c r="G8" s="18">
        <f>SUM(G9:G13)</f>
        <v>1545909.1960595353</v>
      </c>
      <c r="I8" s="12"/>
      <c r="J8" s="13"/>
    </row>
    <row r="9" spans="1:10" ht="37.5" x14ac:dyDescent="0.3">
      <c r="A9" s="6" t="s">
        <v>6</v>
      </c>
      <c r="B9" s="10">
        <f>'Форма № 19'!Q14</f>
        <v>32842</v>
      </c>
      <c r="C9" s="67">
        <f>'Форма № 19'!R14</f>
        <v>28127</v>
      </c>
      <c r="D9" s="114">
        <f>(B9*C9*12*1.302)/1000</f>
        <v>14432622.096816</v>
      </c>
      <c r="E9" s="115"/>
      <c r="F9" s="10">
        <f>'Форма № 19'!X14</f>
        <v>703382.63687999919</v>
      </c>
      <c r="G9" s="10">
        <f t="shared" ref="G9:G13" si="0">F9</f>
        <v>703382.63687999919</v>
      </c>
      <c r="H9" s="16"/>
      <c r="I9" s="12"/>
      <c r="J9" s="14"/>
    </row>
    <row r="10" spans="1:10" ht="37.5" x14ac:dyDescent="0.2">
      <c r="A10" s="7" t="s">
        <v>7</v>
      </c>
      <c r="B10" s="40">
        <f>'Форма № 19'!Q15</f>
        <v>30172</v>
      </c>
      <c r="C10" s="67">
        <f>'Форма № 19'!R15</f>
        <v>8416</v>
      </c>
      <c r="D10" s="114">
        <f t="shared" ref="D10:D13" si="1">(B10*C10*12*1.302)/1000</f>
        <v>3967364.0724479998</v>
      </c>
      <c r="E10" s="115"/>
      <c r="F10" s="40">
        <f>'Форма № 19'!X15</f>
        <v>567928.91689355252</v>
      </c>
      <c r="G10" s="10">
        <f t="shared" si="0"/>
        <v>567928.91689355252</v>
      </c>
      <c r="I10" s="12"/>
      <c r="J10" s="14"/>
    </row>
    <row r="11" spans="1:10" ht="18.75" x14ac:dyDescent="0.2">
      <c r="A11" s="7" t="s">
        <v>8</v>
      </c>
      <c r="B11" s="40">
        <f>'Форма № 19'!Q16</f>
        <v>34929</v>
      </c>
      <c r="C11" s="67">
        <f>'Форма № 19'!R16</f>
        <v>4454</v>
      </c>
      <c r="D11" s="114">
        <f t="shared" si="1"/>
        <v>2430684.5199840004</v>
      </c>
      <c r="E11" s="115"/>
      <c r="F11" s="40">
        <f>'Форма № 19'!X16</f>
        <v>184692.25284918351</v>
      </c>
      <c r="G11" s="10">
        <f t="shared" si="0"/>
        <v>184692.25284918351</v>
      </c>
      <c r="I11" s="12"/>
      <c r="J11" s="14"/>
    </row>
    <row r="12" spans="1:10" ht="18.75" x14ac:dyDescent="0.2">
      <c r="A12" s="7" t="s">
        <v>15</v>
      </c>
      <c r="B12" s="40">
        <f>'Форма № 19'!Q17</f>
        <v>32842</v>
      </c>
      <c r="C12" s="67">
        <f>'Форма № 19'!R17</f>
        <v>1596</v>
      </c>
      <c r="D12" s="114">
        <f t="shared" si="1"/>
        <v>818944.95916800003</v>
      </c>
      <c r="E12" s="115"/>
      <c r="F12" s="40">
        <f>'Форма № 19'!X17</f>
        <v>89905.389436799916</v>
      </c>
      <c r="G12" s="10">
        <f t="shared" si="0"/>
        <v>89905.389436799916</v>
      </c>
      <c r="I12" s="12"/>
      <c r="J12" s="14"/>
    </row>
    <row r="13" spans="1:10" ht="18.75" x14ac:dyDescent="0.2">
      <c r="A13" s="8" t="s">
        <v>9</v>
      </c>
      <c r="B13" s="40">
        <f>'Форма № 19'!Q18</f>
        <v>0</v>
      </c>
      <c r="C13" s="67">
        <f>'Форма № 19'!R18</f>
        <v>0</v>
      </c>
      <c r="D13" s="114">
        <f t="shared" si="1"/>
        <v>0</v>
      </c>
      <c r="E13" s="115"/>
      <c r="F13" s="40">
        <f>'Форма № 19'!X18</f>
        <v>0</v>
      </c>
      <c r="G13" s="10">
        <f t="shared" si="0"/>
        <v>0</v>
      </c>
      <c r="I13" s="12"/>
      <c r="J13" s="14"/>
    </row>
    <row r="14" spans="1:10" ht="37.5" x14ac:dyDescent="0.2">
      <c r="A14" s="21" t="s">
        <v>26</v>
      </c>
      <c r="B14" s="18"/>
      <c r="C14" s="66">
        <f>SUM(C15:C17)</f>
        <v>2965</v>
      </c>
      <c r="D14" s="116">
        <f>SUM(D15:E17)</f>
        <v>1765657.646928</v>
      </c>
      <c r="E14" s="117"/>
      <c r="F14" s="18">
        <f>SUM(F15:F17)</f>
        <v>6807.005872367823</v>
      </c>
      <c r="G14" s="18">
        <f>SUM(G15:G17)</f>
        <v>6807.005872367823</v>
      </c>
      <c r="I14" s="12"/>
      <c r="J14" s="14"/>
    </row>
    <row r="15" spans="1:10" ht="37.5" x14ac:dyDescent="0.2">
      <c r="A15" s="6" t="s">
        <v>17</v>
      </c>
      <c r="B15" s="10">
        <f>'Форма № 19'!Q20</f>
        <v>65684</v>
      </c>
      <c r="C15" s="67">
        <f>'Форма № 19'!R20</f>
        <v>476</v>
      </c>
      <c r="D15" s="114">
        <f>(B15*C15*12*1.302)/1000</f>
        <v>488493.48441600002</v>
      </c>
      <c r="E15" s="115"/>
      <c r="F15" s="10">
        <f>'Форма № 19'!X20</f>
        <v>49077.807447158848</v>
      </c>
      <c r="G15" s="10">
        <f>F15</f>
        <v>49077.807447158848</v>
      </c>
      <c r="I15" s="12"/>
      <c r="J15" s="14"/>
    </row>
    <row r="16" spans="1:10" ht="18.75" x14ac:dyDescent="0.2">
      <c r="A16" s="7" t="s">
        <v>10</v>
      </c>
      <c r="B16" s="40">
        <f>'Форма № 19'!Q21</f>
        <v>32842</v>
      </c>
      <c r="C16" s="67">
        <f>'Форма № 19'!R21</f>
        <v>2054</v>
      </c>
      <c r="D16" s="114">
        <f t="shared" ref="D16:D17" si="2">(B16*C16*12*1.302)/1000</f>
        <v>1053955.480032</v>
      </c>
      <c r="E16" s="115"/>
      <c r="F16" s="40">
        <f>'Форма № 19'!X21</f>
        <v>-24957.935745507944</v>
      </c>
      <c r="G16" s="10">
        <f>F16</f>
        <v>-24957.935745507944</v>
      </c>
      <c r="I16" s="12"/>
      <c r="J16" s="14"/>
    </row>
    <row r="17" spans="1:11" ht="37.5" x14ac:dyDescent="0.2">
      <c r="A17" s="8" t="s">
        <v>18</v>
      </c>
      <c r="B17" s="40">
        <f>'Форма № 19'!Q22</f>
        <v>32842</v>
      </c>
      <c r="C17" s="67">
        <f>'Форма № 19'!R22</f>
        <v>435</v>
      </c>
      <c r="D17" s="114">
        <f t="shared" si="2"/>
        <v>223208.68248000002</v>
      </c>
      <c r="E17" s="115"/>
      <c r="F17" s="40">
        <f>'Форма № 19'!X22</f>
        <v>-17312.865829283081</v>
      </c>
      <c r="G17" s="10">
        <f>F17</f>
        <v>-17312.865829283081</v>
      </c>
      <c r="I17" s="12"/>
      <c r="J17" s="14"/>
    </row>
    <row r="18" spans="1:11" ht="18.75" x14ac:dyDescent="0.2">
      <c r="A18" s="52" t="s">
        <v>11</v>
      </c>
      <c r="B18" s="18">
        <f>'Форма № 19'!Q23</f>
        <v>32842</v>
      </c>
      <c r="C18" s="66">
        <f>'Форма № 19'!R23</f>
        <v>5162</v>
      </c>
      <c r="D18" s="114">
        <f t="shared" ref="D18:D19" si="3">(B18*C18*12*1.302)/1000</f>
        <v>2648743.0320960004</v>
      </c>
      <c r="E18" s="115"/>
      <c r="F18" s="50">
        <f>'Форма № 19'!X23</f>
        <v>231925.61206080019</v>
      </c>
      <c r="G18" s="50">
        <f>F18</f>
        <v>231925.61206080019</v>
      </c>
      <c r="I18" s="12"/>
      <c r="J18" s="14"/>
    </row>
    <row r="19" spans="1:11" ht="18.75" x14ac:dyDescent="0.2">
      <c r="A19" s="52" t="s">
        <v>12</v>
      </c>
      <c r="B19" s="51">
        <f>'Форма № 19'!Q24</f>
        <v>32842</v>
      </c>
      <c r="C19" s="66">
        <f>'Форма № 19'!R24</f>
        <v>2446</v>
      </c>
      <c r="D19" s="114">
        <f t="shared" si="3"/>
        <v>1255099.8559679999</v>
      </c>
      <c r="E19" s="115"/>
      <c r="F19" s="50">
        <f>'Форма № 19'!X24</f>
        <v>-106904.30143680028</v>
      </c>
      <c r="G19" s="50">
        <f>F19</f>
        <v>-106904.30143680028</v>
      </c>
      <c r="I19" s="12"/>
      <c r="J19" s="14"/>
    </row>
    <row r="20" spans="1:11" ht="20.25" x14ac:dyDescent="0.3">
      <c r="A20" s="35" t="s">
        <v>23</v>
      </c>
      <c r="B20" s="36"/>
      <c r="C20" s="86">
        <f>C19+C18+C14+C8</f>
        <v>53166</v>
      </c>
      <c r="D20" s="152">
        <f>D8+D14+D18+D19</f>
        <v>27319116.183408</v>
      </c>
      <c r="E20" s="153"/>
      <c r="F20" s="36">
        <f>F8+F14+F18+F19</f>
        <v>1677737.5125559031</v>
      </c>
      <c r="G20" s="36">
        <f>G8+G14+G18+G19</f>
        <v>1677737.5125559031</v>
      </c>
      <c r="H20" s="17"/>
      <c r="I20" s="12"/>
    </row>
    <row r="21" spans="1:11" ht="21" x14ac:dyDescent="0.35">
      <c r="A21" s="58" t="s">
        <v>49</v>
      </c>
      <c r="B21" s="37">
        <v>22440</v>
      </c>
      <c r="C21" s="86">
        <v>39004</v>
      </c>
      <c r="D21" s="152">
        <v>13674902.300000001</v>
      </c>
      <c r="E21" s="153"/>
      <c r="F21" s="36">
        <f>'Форма № 19'!V34</f>
        <v>1941046.8871744715</v>
      </c>
      <c r="G21" s="36">
        <f>F21</f>
        <v>1941046.8871744715</v>
      </c>
      <c r="H21" s="24"/>
      <c r="I21" s="25"/>
      <c r="J21" s="39"/>
      <c r="K21" s="28"/>
    </row>
    <row r="22" spans="1:11" ht="40.5" x14ac:dyDescent="0.35">
      <c r="A22" s="58" t="s">
        <v>77</v>
      </c>
      <c r="B22" s="70"/>
      <c r="C22" s="86">
        <f>'Форма № 19'!AC34</f>
        <v>21959.124999999989</v>
      </c>
      <c r="D22" s="152">
        <v>13559909.258393873</v>
      </c>
      <c r="E22" s="153"/>
      <c r="F22" s="36">
        <f>'Форма № 19'!U34</f>
        <v>159016.15781567121</v>
      </c>
      <c r="G22" s="47">
        <f t="shared" ref="G22" si="4">F22</f>
        <v>159016.15781567121</v>
      </c>
      <c r="H22" s="25"/>
      <c r="I22" s="25"/>
      <c r="J22" s="25"/>
      <c r="K22" s="28"/>
    </row>
    <row r="23" spans="1:11" ht="20.25" x14ac:dyDescent="0.3">
      <c r="A23" s="58" t="s">
        <v>70</v>
      </c>
      <c r="B23" s="36"/>
      <c r="C23" s="36"/>
      <c r="D23" s="152"/>
      <c r="E23" s="153"/>
      <c r="F23" s="36">
        <f>'Форма № 19'!W34</f>
        <v>292418.07845022279</v>
      </c>
      <c r="G23" s="47">
        <f>F23</f>
        <v>292418.07845022279</v>
      </c>
      <c r="H23" s="17"/>
      <c r="I23" s="12"/>
      <c r="J23" s="38"/>
    </row>
    <row r="24" spans="1:11" ht="20.25" x14ac:dyDescent="0.3">
      <c r="A24" s="35" t="s">
        <v>45</v>
      </c>
      <c r="B24" s="36"/>
      <c r="C24" s="86">
        <f>C20+C21+C22</f>
        <v>114129.12499999999</v>
      </c>
      <c r="D24" s="152">
        <f>D20+D21+D22+D23</f>
        <v>54553927.741801873</v>
      </c>
      <c r="E24" s="153">
        <f t="shared" ref="E24" si="5">E20+E21+E22</f>
        <v>0</v>
      </c>
      <c r="F24" s="36">
        <f>F20+F21+F22+F23</f>
        <v>4070218.6359962686</v>
      </c>
      <c r="G24" s="91">
        <f>G20+G21+G22+G23</f>
        <v>4070218.6359962686</v>
      </c>
      <c r="H24" s="17"/>
      <c r="I24" s="12"/>
      <c r="J24" s="38"/>
    </row>
    <row r="25" spans="1:11" ht="18.75" x14ac:dyDescent="0.3">
      <c r="A25" s="22"/>
      <c r="B25" s="26"/>
      <c r="C25" s="26"/>
      <c r="D25" s="159"/>
      <c r="E25" s="159"/>
      <c r="F25" s="26"/>
      <c r="G25" s="26"/>
      <c r="H25" s="17"/>
      <c r="I25" s="12"/>
    </row>
    <row r="26" spans="1:11" ht="62.25" customHeight="1" x14ac:dyDescent="0.4">
      <c r="A26" s="9" t="s">
        <v>41</v>
      </c>
      <c r="C26" s="17"/>
      <c r="D26" s="154"/>
      <c r="E26" s="154"/>
      <c r="F26" s="46"/>
      <c r="G26" s="12"/>
    </row>
    <row r="27" spans="1:11" ht="34.5" customHeight="1" x14ac:dyDescent="0.3">
      <c r="A27" s="2"/>
      <c r="C27" s="12"/>
      <c r="D27" s="157"/>
      <c r="E27" s="157"/>
      <c r="F27" s="68"/>
      <c r="G27" s="14"/>
    </row>
    <row r="28" spans="1:11" ht="18.75" x14ac:dyDescent="0.3">
      <c r="A28" s="2"/>
      <c r="D28" s="158"/>
      <c r="E28" s="158"/>
      <c r="F28" s="68"/>
    </row>
    <row r="29" spans="1:11" ht="20.25" x14ac:dyDescent="0.3">
      <c r="A29" s="2"/>
      <c r="D29" s="17"/>
      <c r="E29" s="17"/>
      <c r="F29" s="69"/>
    </row>
    <row r="30" spans="1:11" ht="20.25" x14ac:dyDescent="0.3">
      <c r="A30" s="2"/>
      <c r="D30" s="155"/>
      <c r="E30" s="155"/>
      <c r="F30" s="69"/>
    </row>
    <row r="31" spans="1:11" ht="20.25" x14ac:dyDescent="0.3">
      <c r="A31" s="2"/>
      <c r="D31" s="23"/>
      <c r="E31" s="12"/>
      <c r="F31" s="69"/>
    </row>
    <row r="32" spans="1:11" ht="20.25" x14ac:dyDescent="0.3">
      <c r="A32" s="2"/>
      <c r="D32" s="23"/>
      <c r="F32" s="69"/>
    </row>
    <row r="33" spans="1:10" ht="18.75" x14ac:dyDescent="0.3">
      <c r="A33" s="2"/>
      <c r="D33" s="16"/>
      <c r="F33" s="56"/>
    </row>
    <row r="34" spans="1:10" x14ac:dyDescent="0.2">
      <c r="A34" s="2"/>
      <c r="D34" s="156"/>
      <c r="E34" s="156"/>
      <c r="F34" s="56"/>
    </row>
    <row r="35" spans="1:10" x14ac:dyDescent="0.2">
      <c r="A35" s="2"/>
      <c r="F35" s="56"/>
    </row>
    <row r="36" spans="1:10" x14ac:dyDescent="0.2">
      <c r="A36" s="2"/>
      <c r="F36" s="56"/>
    </row>
    <row r="37" spans="1:10" x14ac:dyDescent="0.2">
      <c r="F37" s="56"/>
    </row>
    <row r="38" spans="1:10" x14ac:dyDescent="0.2">
      <c r="J38" s="13"/>
    </row>
    <row r="39" spans="1:10" x14ac:dyDescent="0.2">
      <c r="G39" s="14"/>
    </row>
    <row r="40" spans="1:10" x14ac:dyDescent="0.2">
      <c r="G40" s="14"/>
    </row>
    <row r="41" spans="1:10" x14ac:dyDescent="0.2">
      <c r="G41" s="14"/>
    </row>
    <row r="42" spans="1:10" x14ac:dyDescent="0.2">
      <c r="G42" s="14"/>
    </row>
    <row r="43" spans="1:10" x14ac:dyDescent="0.2">
      <c r="G43" s="14"/>
      <c r="J43" s="12"/>
    </row>
    <row r="45" spans="1:10" x14ac:dyDescent="0.2">
      <c r="D45" s="12"/>
    </row>
  </sheetData>
  <mergeCells count="34">
    <mergeCell ref="D30:E30"/>
    <mergeCell ref="D34:E34"/>
    <mergeCell ref="D27:E27"/>
    <mergeCell ref="D28:E28"/>
    <mergeCell ref="D21:E21"/>
    <mergeCell ref="D23:E23"/>
    <mergeCell ref="D24:E24"/>
    <mergeCell ref="D25:E25"/>
    <mergeCell ref="D20:E20"/>
    <mergeCell ref="D22:E22"/>
    <mergeCell ref="D19:E19"/>
    <mergeCell ref="D18:E18"/>
    <mergeCell ref="D26:E26"/>
    <mergeCell ref="D16:E16"/>
    <mergeCell ref="D17:E17"/>
    <mergeCell ref="D14:E14"/>
    <mergeCell ref="D15:E15"/>
    <mergeCell ref="D13:E13"/>
    <mergeCell ref="D6:E6"/>
    <mergeCell ref="D5:E5"/>
    <mergeCell ref="D11:E11"/>
    <mergeCell ref="D12:E12"/>
    <mergeCell ref="D9:E9"/>
    <mergeCell ref="D10:E10"/>
    <mergeCell ref="D7:E7"/>
    <mergeCell ref="D8:E8"/>
    <mergeCell ref="A2:G2"/>
    <mergeCell ref="A3:A4"/>
    <mergeCell ref="D4:E4"/>
    <mergeCell ref="B3:B4"/>
    <mergeCell ref="C3:C4"/>
    <mergeCell ref="D3:E3"/>
    <mergeCell ref="F3:F4"/>
    <mergeCell ref="G3:G4"/>
  </mergeCells>
  <pageMargins left="0.11811023622047245" right="0.11811023622047245" top="0.11811023622047245" bottom="0.11811023622047245" header="0.31496062992125984" footer="0.31496062992125984"/>
  <pageSetup paperSize="8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Форма № 19</vt:lpstr>
      <vt:lpstr>Форма № 19 (2) Прирост</vt:lpstr>
      <vt:lpstr>'Форма № 19'!Заголовки_для_печати</vt:lpstr>
      <vt:lpstr>'Форма № 19 (2) Прирост'!Заголовки_для_печати</vt:lpstr>
      <vt:lpstr>'Форма № 19'!Область_печати</vt:lpstr>
      <vt:lpstr>'Форма № 19 (2) Прирост'!Область_печати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ПУШНИНА ЮЛИЯ АРКАДЬЕВНА</dc:creator>
  <cp:lastModifiedBy>Саидов Адлан Альвиевич</cp:lastModifiedBy>
  <cp:lastPrinted>2024-10-21T07:03:26Z</cp:lastPrinted>
  <dcterms:created xsi:type="dcterms:W3CDTF">2014-10-16T10:39:44Z</dcterms:created>
  <dcterms:modified xsi:type="dcterms:W3CDTF">2024-10-30T12:13:13Z</dcterms:modified>
</cp:coreProperties>
</file>